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tolj\Desktop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435" activeTab="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M13" i="31"/>
  <c r="L13" i="31"/>
  <c r="H13" i="31"/>
  <c r="F13" i="31"/>
  <c r="W12" i="31"/>
  <c r="U12" i="31"/>
  <c r="S12" i="31"/>
  <c r="Q12" i="31"/>
  <c r="P12" i="31"/>
  <c r="M12" i="31"/>
  <c r="L12" i="31"/>
  <c r="H12" i="31"/>
  <c r="F12" i="31"/>
  <c r="W35" i="31"/>
  <c r="U35" i="31"/>
  <c r="S35" i="31"/>
  <c r="Q35" i="31"/>
  <c r="P35" i="31"/>
  <c r="M35" i="31"/>
  <c r="L35" i="31"/>
  <c r="H35" i="31"/>
  <c r="F35" i="31"/>
  <c r="W34" i="31"/>
  <c r="U34" i="31"/>
  <c r="S34" i="31"/>
  <c r="Q34" i="31"/>
  <c r="P34" i="31"/>
  <c r="M34" i="31"/>
  <c r="L34" i="31"/>
  <c r="H34" i="31"/>
  <c r="F34" i="31"/>
  <c r="W23" i="31"/>
  <c r="U23" i="31"/>
  <c r="S23" i="31"/>
  <c r="Q23" i="31"/>
  <c r="P23" i="31"/>
  <c r="M23" i="31"/>
  <c r="L23" i="31"/>
  <c r="H23" i="31"/>
  <c r="F23" i="31"/>
  <c r="W24" i="31"/>
  <c r="U24" i="31"/>
  <c r="S24" i="31"/>
  <c r="Q24" i="31"/>
  <c r="P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M52" i="14"/>
  <c r="L52" i="14"/>
  <c r="H52" i="14"/>
  <c r="F52" i="14"/>
  <c r="W51" i="14"/>
  <c r="U51" i="14"/>
  <c r="S51" i="14"/>
  <c r="Q51" i="14"/>
  <c r="P51" i="14"/>
  <c r="M51" i="14"/>
  <c r="L51" i="14"/>
  <c r="H51" i="14"/>
  <c r="F51" i="14"/>
  <c r="W50" i="14"/>
  <c r="U50" i="14"/>
  <c r="S50" i="14"/>
  <c r="Q50" i="14"/>
  <c r="P50" i="14"/>
  <c r="M50" i="14"/>
  <c r="L50" i="14"/>
  <c r="H50" i="14"/>
  <c r="F50" i="14"/>
  <c r="W49" i="14"/>
  <c r="U49" i="14"/>
  <c r="S49" i="14"/>
  <c r="Q49" i="14"/>
  <c r="P49" i="14"/>
  <c r="M49" i="14"/>
  <c r="L49" i="14"/>
  <c r="H49" i="14"/>
  <c r="F49" i="14"/>
  <c r="W48" i="14"/>
  <c r="U48" i="14"/>
  <c r="S48" i="14"/>
  <c r="Q48" i="14"/>
  <c r="P48" i="14"/>
  <c r="M48" i="14"/>
  <c r="L48" i="14"/>
  <c r="H48" i="14"/>
  <c r="F48" i="14"/>
  <c r="W46" i="14"/>
  <c r="U46" i="14"/>
  <c r="S46" i="14"/>
  <c r="Q46" i="14"/>
  <c r="P46" i="14"/>
  <c r="M46" i="14"/>
  <c r="L46" i="14"/>
  <c r="H46" i="14"/>
  <c r="F46" i="14"/>
  <c r="W45" i="14"/>
  <c r="U45" i="14"/>
  <c r="S45" i="14"/>
  <c r="Q45" i="14"/>
  <c r="P45" i="14"/>
  <c r="M45" i="14"/>
  <c r="L45" i="14"/>
  <c r="H45" i="14"/>
  <c r="F45" i="14"/>
  <c r="W44" i="14"/>
  <c r="U44" i="14"/>
  <c r="S44" i="14"/>
  <c r="Q44" i="14"/>
  <c r="P44" i="14"/>
  <c r="M44" i="14"/>
  <c r="L44" i="14"/>
  <c r="H44" i="14"/>
  <c r="F44" i="14"/>
  <c r="W43" i="14"/>
  <c r="U43" i="14"/>
  <c r="S43" i="14"/>
  <c r="Q43" i="14"/>
  <c r="P43" i="14"/>
  <c r="M43" i="14"/>
  <c r="L43" i="14"/>
  <c r="H43" i="14"/>
  <c r="F43" i="14"/>
  <c r="W42" i="14"/>
  <c r="U42" i="14"/>
  <c r="S42" i="14"/>
  <c r="Q42" i="14"/>
  <c r="P42" i="14"/>
  <c r="M42" i="14"/>
  <c r="L42" i="14"/>
  <c r="H42" i="14"/>
  <c r="F42" i="14"/>
  <c r="W41" i="14"/>
  <c r="U41" i="14"/>
  <c r="S41" i="14"/>
  <c r="Q41" i="14"/>
  <c r="P41" i="14"/>
  <c r="M41" i="14"/>
  <c r="L41" i="14"/>
  <c r="H41" i="14"/>
  <c r="F41" i="14"/>
  <c r="W40" i="14"/>
  <c r="U40" i="14"/>
  <c r="S40" i="14"/>
  <c r="Q40" i="14"/>
  <c r="P40" i="14"/>
  <c r="M40" i="14"/>
  <c r="L40" i="14"/>
  <c r="H40" i="14"/>
  <c r="F40" i="14"/>
  <c r="W35" i="14"/>
  <c r="U35" i="14"/>
  <c r="S35" i="14"/>
  <c r="Q35" i="14"/>
  <c r="P35" i="14"/>
  <c r="M35" i="14"/>
  <c r="L35" i="14"/>
  <c r="H35" i="14"/>
  <c r="F35" i="14"/>
  <c r="W34" i="14"/>
  <c r="U34" i="14"/>
  <c r="S34" i="14"/>
  <c r="Q34" i="14"/>
  <c r="P34" i="14"/>
  <c r="M34" i="14"/>
  <c r="L34" i="14"/>
  <c r="H34" i="14"/>
  <c r="F34" i="14"/>
  <c r="W33" i="14"/>
  <c r="U33" i="14"/>
  <c r="S33" i="14"/>
  <c r="Q33" i="14"/>
  <c r="P33" i="14"/>
  <c r="M33" i="14"/>
  <c r="L33" i="14"/>
  <c r="H33" i="14"/>
  <c r="F33" i="14"/>
  <c r="W32" i="14"/>
  <c r="U32" i="14"/>
  <c r="S32" i="14"/>
  <c r="Q32" i="14"/>
  <c r="P32" i="14"/>
  <c r="M32" i="14"/>
  <c r="L32" i="14"/>
  <c r="H32" i="14"/>
  <c r="F32" i="14"/>
  <c r="W31" i="14"/>
  <c r="U31" i="14"/>
  <c r="S31" i="14"/>
  <c r="Q31" i="14"/>
  <c r="P31" i="14"/>
  <c r="M31" i="14"/>
  <c r="L31" i="14"/>
  <c r="H31" i="14"/>
  <c r="F31" i="14"/>
  <c r="W29" i="14"/>
  <c r="U29" i="14"/>
  <c r="S29" i="14"/>
  <c r="Q29" i="14"/>
  <c r="P29" i="14"/>
  <c r="M29" i="14"/>
  <c r="L29" i="14"/>
  <c r="H29" i="14"/>
  <c r="F29" i="14"/>
  <c r="W28" i="14"/>
  <c r="U28" i="14"/>
  <c r="S28" i="14"/>
  <c r="Q28" i="14"/>
  <c r="P28" i="14"/>
  <c r="M28" i="14"/>
  <c r="L28" i="14"/>
  <c r="H28" i="14"/>
  <c r="F28" i="14"/>
  <c r="W27" i="14"/>
  <c r="U27" i="14"/>
  <c r="S27" i="14"/>
  <c r="Q27" i="14"/>
  <c r="P27" i="14"/>
  <c r="M27" i="14"/>
  <c r="L27" i="14"/>
  <c r="H27" i="14"/>
  <c r="F27" i="14"/>
  <c r="W26" i="14"/>
  <c r="U26" i="14"/>
  <c r="S26" i="14"/>
  <c r="Q26" i="14"/>
  <c r="P26" i="14"/>
  <c r="M26" i="14"/>
  <c r="L26" i="14"/>
  <c r="H26" i="14"/>
  <c r="F26" i="14"/>
  <c r="W25" i="14"/>
  <c r="U25" i="14"/>
  <c r="S25" i="14"/>
  <c r="Q25" i="14"/>
  <c r="P25" i="14"/>
  <c r="M25" i="14"/>
  <c r="L25" i="14"/>
  <c r="H25" i="14"/>
  <c r="F25" i="14"/>
  <c r="W24" i="14"/>
  <c r="U24" i="14"/>
  <c r="S24" i="14"/>
  <c r="Q24" i="14"/>
  <c r="P24" i="14"/>
  <c r="M24" i="14"/>
  <c r="L24" i="14"/>
  <c r="H24" i="14"/>
  <c r="F24" i="14"/>
  <c r="W23" i="14"/>
  <c r="U23" i="14"/>
  <c r="S23" i="14"/>
  <c r="Q23" i="14"/>
  <c r="P23" i="14"/>
  <c r="M23" i="14"/>
  <c r="L23" i="14"/>
  <c r="H23" i="14"/>
  <c r="F23" i="14"/>
  <c r="W18" i="14"/>
  <c r="U18" i="14"/>
  <c r="S18" i="14"/>
  <c r="Q18" i="14"/>
  <c r="P18" i="14"/>
  <c r="M18" i="14"/>
  <c r="L18" i="14"/>
  <c r="H18" i="14"/>
  <c r="F18" i="14"/>
  <c r="W17" i="14"/>
  <c r="U17" i="14"/>
  <c r="S17" i="14"/>
  <c r="Q17" i="14"/>
  <c r="P17" i="14"/>
  <c r="M17" i="14"/>
  <c r="L17" i="14"/>
  <c r="H17" i="14"/>
  <c r="F17" i="14"/>
  <c r="W16" i="14"/>
  <c r="U16" i="14"/>
  <c r="S16" i="14"/>
  <c r="Q16" i="14"/>
  <c r="P16" i="14"/>
  <c r="M16" i="14"/>
  <c r="L16" i="14"/>
  <c r="H16" i="14"/>
  <c r="F16" i="14"/>
  <c r="W15" i="14"/>
  <c r="U15" i="14"/>
  <c r="S15" i="14"/>
  <c r="Q15" i="14"/>
  <c r="P15" i="14"/>
  <c r="M15" i="14"/>
  <c r="L15" i="14"/>
  <c r="H15" i="14"/>
  <c r="F15" i="14"/>
  <c r="W14" i="14"/>
  <c r="U14" i="14"/>
  <c r="S14" i="14"/>
  <c r="Q14" i="14"/>
  <c r="P14" i="14"/>
  <c r="M14" i="14"/>
  <c r="L14" i="14"/>
  <c r="H14" i="14"/>
  <c r="F14" i="14"/>
  <c r="W12" i="14"/>
  <c r="U12" i="14"/>
  <c r="S12" i="14"/>
  <c r="Q12" i="14"/>
  <c r="P12" i="14"/>
  <c r="M12" i="14"/>
  <c r="L12" i="14"/>
  <c r="H12" i="14"/>
  <c r="F12" i="14"/>
  <c r="W11" i="14"/>
  <c r="U11" i="14"/>
  <c r="S11" i="14"/>
  <c r="Q11" i="14"/>
  <c r="P11" i="14"/>
  <c r="M11" i="14"/>
  <c r="L11" i="14"/>
  <c r="H11" i="14"/>
  <c r="F11" i="14"/>
  <c r="W10" i="14"/>
  <c r="U10" i="14"/>
  <c r="S10" i="14"/>
  <c r="Q10" i="14"/>
  <c r="P10" i="14"/>
  <c r="M10" i="14"/>
  <c r="L10" i="14"/>
  <c r="H10" i="14"/>
  <c r="F10" i="14"/>
  <c r="W9" i="14"/>
  <c r="U9" i="14"/>
  <c r="S9" i="14"/>
  <c r="Q9" i="14"/>
  <c r="P9" i="14"/>
  <c r="M9" i="14"/>
  <c r="L9" i="14"/>
  <c r="H9" i="14"/>
  <c r="F9" i="14"/>
  <c r="W8" i="14"/>
  <c r="U8" i="14"/>
  <c r="S8" i="14"/>
  <c r="Q8" i="14"/>
  <c r="P8" i="14"/>
  <c r="M8" i="14"/>
  <c r="L8" i="14"/>
  <c r="H8" i="14"/>
  <c r="F8" i="14"/>
  <c r="W7" i="14"/>
  <c r="U7" i="14"/>
  <c r="S7" i="14"/>
  <c r="Q7" i="14"/>
  <c r="P7" i="14"/>
  <c r="M7" i="14"/>
  <c r="L7" i="14"/>
  <c r="H7" i="14"/>
  <c r="F7" i="14"/>
  <c r="W6" i="14"/>
  <c r="U6" i="14"/>
  <c r="S6" i="14"/>
  <c r="Q6" i="14"/>
  <c r="P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L47" i="14"/>
  <c r="H30" i="14"/>
  <c r="M30" i="14"/>
  <c r="W30" i="14"/>
  <c r="H47" i="14"/>
  <c r="F47" i="14"/>
  <c r="W47" i="14"/>
  <c r="P30" i="14"/>
  <c r="S30" i="14"/>
  <c r="S47" i="14"/>
  <c r="Q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P33" i="31"/>
  <c r="Q33" i="31"/>
  <c r="S33" i="31"/>
  <c r="U33" i="31"/>
  <c r="W33" i="31"/>
  <c r="F22" i="31"/>
  <c r="H22" i="31"/>
  <c r="L22" i="31"/>
  <c r="M22" i="31"/>
  <c r="P22" i="31"/>
  <c r="Q22" i="31"/>
  <c r="S22" i="31"/>
  <c r="U22" i="31"/>
  <c r="W22" i="31"/>
  <c r="F11" i="31"/>
  <c r="H11" i="31"/>
  <c r="L11" i="31"/>
  <c r="M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12" i="31" l="1"/>
  <c r="O34" i="31"/>
  <c r="O24" i="31"/>
  <c r="O13" i="31"/>
  <c r="O35" i="31"/>
  <c r="O23" i="31"/>
  <c r="O51" i="14"/>
  <c r="O49" i="14"/>
  <c r="O46" i="14"/>
  <c r="O44" i="14"/>
  <c r="O42" i="14"/>
  <c r="O40" i="14"/>
  <c r="O34" i="14"/>
  <c r="O32" i="14"/>
  <c r="O29" i="14"/>
  <c r="O27" i="14"/>
  <c r="O25" i="14"/>
  <c r="O23" i="14"/>
  <c r="O17" i="14"/>
  <c r="O15" i="14"/>
  <c r="O12" i="14"/>
  <c r="O10" i="14"/>
  <c r="O8" i="14"/>
  <c r="O6" i="14"/>
  <c r="O50" i="14"/>
  <c r="O45" i="14"/>
  <c r="O41" i="14"/>
  <c r="O31" i="14"/>
  <c r="O26" i="14"/>
  <c r="O18" i="14"/>
  <c r="O14" i="14"/>
  <c r="O9" i="14"/>
  <c r="O52" i="14"/>
  <c r="O48" i="14"/>
  <c r="O43" i="14"/>
  <c r="O35" i="14"/>
  <c r="O33" i="14"/>
  <c r="O28" i="14"/>
  <c r="O24" i="14"/>
  <c r="O16" i="14"/>
  <c r="O11" i="14"/>
  <c r="O7" i="14"/>
  <c r="N13" i="31"/>
  <c r="N23" i="31"/>
  <c r="N24" i="31"/>
  <c r="N34" i="31"/>
  <c r="N12" i="31"/>
  <c r="N35" i="31"/>
  <c r="N52" i="14"/>
  <c r="N48" i="14"/>
  <c r="N43" i="14"/>
  <c r="N35" i="14"/>
  <c r="N31" i="14"/>
  <c r="N26" i="14"/>
  <c r="N18" i="14"/>
  <c r="N14" i="14"/>
  <c r="N9" i="14"/>
  <c r="N49" i="14"/>
  <c r="N44" i="14"/>
  <c r="N40" i="14"/>
  <c r="N32" i="14"/>
  <c r="N27" i="14"/>
  <c r="N23" i="14"/>
  <c r="N15" i="14"/>
  <c r="N10" i="14"/>
  <c r="N6" i="14"/>
  <c r="N50" i="14"/>
  <c r="N45" i="14"/>
  <c r="N41" i="14"/>
  <c r="N33" i="14"/>
  <c r="N28" i="14"/>
  <c r="N24" i="14"/>
  <c r="N16" i="14"/>
  <c r="N11" i="14"/>
  <c r="N7" i="14"/>
  <c r="N51" i="14"/>
  <c r="N46" i="14"/>
  <c r="N42" i="14"/>
  <c r="N34" i="14"/>
  <c r="N29" i="14"/>
  <c r="N25" i="14"/>
  <c r="N17" i="14"/>
  <c r="N12" i="14"/>
  <c r="N8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F5" i="14"/>
  <c r="F39" i="14"/>
  <c r="F13" i="14"/>
  <c r="L39" i="14"/>
  <c r="Y83" i="17"/>
  <c r="Z83" i="17"/>
  <c r="Y82" i="17"/>
  <c r="Z82" i="17"/>
  <c r="N11" i="31" l="1"/>
  <c r="O39" i="14"/>
  <c r="O13" i="14"/>
  <c r="O5" i="14"/>
  <c r="O30" i="14"/>
  <c r="N13" i="14"/>
  <c r="N39" i="14"/>
  <c r="N5" i="14"/>
  <c r="O47" i="14"/>
  <c r="O22" i="31"/>
  <c r="O33" i="31"/>
  <c r="O11" i="31"/>
  <c r="N22" i="31"/>
  <c r="N47" i="14"/>
  <c r="N33" i="31"/>
  <c r="N30" i="14"/>
  <c r="J30" i="14"/>
  <c r="J22" i="31"/>
  <c r="J33" i="31"/>
  <c r="J47" i="14"/>
  <c r="J11" i="31"/>
  <c r="F38" i="14"/>
  <c r="F25" i="34" s="1"/>
  <c r="F4" i="14"/>
  <c r="L38" i="14"/>
  <c r="Y10" i="17"/>
  <c r="Z10" i="17"/>
  <c r="N38" i="14" l="1"/>
  <c r="N25" i="34" s="1"/>
  <c r="O38" i="14"/>
  <c r="O25" i="34" s="1"/>
  <c r="O4" i="14"/>
  <c r="O9" i="34" s="1"/>
  <c r="N4" i="14"/>
  <c r="C19" i="32" s="1"/>
  <c r="E8" i="32"/>
  <c r="L25" i="34"/>
  <c r="L26" i="34" s="1"/>
  <c r="E17" i="32"/>
  <c r="F9" i="34"/>
  <c r="C8" i="32"/>
  <c r="Z81" i="17"/>
  <c r="Y81" i="17"/>
  <c r="E20" i="32" l="1"/>
  <c r="E19" i="32"/>
  <c r="C20" i="32"/>
  <c r="N9" i="34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<sst xmlns="http://schemas.openxmlformats.org/spreadsheetml/2006/main" count="14050" uniqueCount="5294">
  <si>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</si>
  <si>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</si>
  <si>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</si>
  <si>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</si>
  <si>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</si>
  <si>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</si>
  <si>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</si>
  <si>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</si>
  <si>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</si>
  <si>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</si>
  <si>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</si>
  <si>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</si>
  <si>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</si>
  <si>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</si>
  <si>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</si>
  <si>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</si>
  <si>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</si>
  <si>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</si>
  <si>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</si>
  <si>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</si>
  <si>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</si>
  <si>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</si>
  <si>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</si>
  <si>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</si>
  <si>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</si>
  <si>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</si>
  <si>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</si>
  <si>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</si>
  <si>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</si>
  <si>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</si>
  <si>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</si>
  <si>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</si>
  <si>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</si>
  <si>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</si>
  <si>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</si>
  <si>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</si>
  <si>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</si>
  <si>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</si>
  <si>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</si>
  <si>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</si>
  <si>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</si>
  <si>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</si>
  <si>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</si>
  <si>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</si>
  <si>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</si>
  <si>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</si>
  <si>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</si>
  <si>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</si>
  <si>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</si>
  <si>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</si>
  <si>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</si>
  <si>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</si>
  <si>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</si>
  <si>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</si>
  <si>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</si>
  <si>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</si>
  <si>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</si>
  <si>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</si>
  <si>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</si>
  <si>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</si>
  <si>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</si>
  <si>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</si>
  <si>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</si>
  <si>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</si>
  <si>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</si>
  <si>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</si>
  <si>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</si>
  <si>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</si>
  <si>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</si>
  <si>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</si>
  <si>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</si>
  <si>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</si>
  <si>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</si>
  <si>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</si>
  <si>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</si>
  <si>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</si>
  <si>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</si>
  <si>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</si>
  <si>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</si>
  <si>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</si>
  <si>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</si>
  <si>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</si>
  <si>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</si>
  <si>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</si>
  <si>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</si>
  <si>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</si>
  <si>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</si>
  <si>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</si>
  <si>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</si>
  <si>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</si>
  <si>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</si>
  <si>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</si>
  <si>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</si>
  <si>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</si>
  <si>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</si>
  <si>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</si>
  <si>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</si>
  <si>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</si>
  <si>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</si>
  <si>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</si>
  <si>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</si>
  <si>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</si>
  <si>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</si>
  <si>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</si>
  <si>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</si>
  <si>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</si>
  <si>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</si>
  <si>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</si>
  <si>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</si>
  <si>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</si>
  <si>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</si>
  <si>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</si>
  <si>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</si>
  <si>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</si>
  <si>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</si>
  <si>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</si>
  <si>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</si>
  <si>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</si>
  <si>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</si>
  <si>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</si>
  <si>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</si>
  <si>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</si>
  <si>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</si>
  <si>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</si>
  <si>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</si>
  <si>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</si>
  <si>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</si>
  <si>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</si>
  <si>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</si>
  <si>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</si>
  <si>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</si>
  <si>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</si>
  <si>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</si>
  <si>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</si>
  <si>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</si>
  <si>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</si>
  <si>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</si>
  <si>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</si>
  <si>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</si>
  <si>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</si>
  <si>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</si>
  <si>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</si>
  <si>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</si>
  <si>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</si>
  <si>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</si>
  <si>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</si>
  <si>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</si>
  <si>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</si>
  <si>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</si>
  <si>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</si>
  <si>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</si>
  <si>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</si>
  <si>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</si>
  <si>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</si>
  <si>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</si>
  <si>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</si>
  <si>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</si>
  <si>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</si>
  <si>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</si>
  <si>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</si>
  <si>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</si>
  <si>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</si>
  <si>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</si>
  <si>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</si>
  <si>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</si>
  <si>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</si>
  <si>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</si>
  <si>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</si>
  <si>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</si>
  <si>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</si>
  <si>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</si>
  <si>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</si>
  <si>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</si>
  <si>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</si>
  <si>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</si>
  <si>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</si>
  <si>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</si>
  <si>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</si>
  <si>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</si>
  <si>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</si>
  <si>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</si>
  <si>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</si>
  <si>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</si>
  <si>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</si>
  <si>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</si>
  <si>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</si>
  <si>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</si>
  <si>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</si>
  <si>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</si>
  <si>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</si>
  <si>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</si>
  <si>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</si>
  <si>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</si>
  <si>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</si>
  <si>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</si>
  <si>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</si>
  <si>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</si>
  <si>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</si>
  <si>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</si>
  <si>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</si>
  <si>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</si>
  <si>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</si>
  <si>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</si>
  <si>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</si>
  <si>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</si>
  <si>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</si>
  <si>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</si>
  <si>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</si>
  <si>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</si>
  <si>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</si>
  <si>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</si>
  <si>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</si>
  <si>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</si>
  <si>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</si>
  <si>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</si>
  <si>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</si>
  <si>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</si>
  <si>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</si>
  <si>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</si>
  <si>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</si>
  <si>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</si>
  <si>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</si>
  <si>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</si>
  <si>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</si>
  <si>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</si>
  <si>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</si>
  <si>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</si>
  <si>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</si>
  <si>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</si>
  <si>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</si>
  <si>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</si>
  <si>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</si>
  <si>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</si>
  <si>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</si>
  <si>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</si>
  <si>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</si>
  <si>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</si>
  <si>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</si>
  <si>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</si>
  <si>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</si>
  <si>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</si>
  <si>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</si>
  <si>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</si>
  <si>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</si>
  <si>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</si>
  <si>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</si>
  <si>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</si>
  <si>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</si>
  <si>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</si>
  <si>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</si>
  <si>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</si>
  <si>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</si>
  <si>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</si>
  <si>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</si>
  <si>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</si>
  <si>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</si>
  <si>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</si>
  <si>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</si>
  <si>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</si>
  <si>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</si>
  <si>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</si>
  <si>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</si>
  <si>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</si>
  <si>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</si>
  <si>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</si>
  <si>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</si>
  <si>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</si>
  <si>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</si>
  <si>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</si>
  <si>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</si>
  <si>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</si>
  <si>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</si>
  <si>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</si>
  <si>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</si>
  <si>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</si>
  <si>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</si>
  <si>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</si>
  <si>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</si>
  <si>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</si>
  <si>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</si>
  <si>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</si>
  <si>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</si>
  <si>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</si>
  <si>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</si>
  <si>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</si>
  <si>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</si>
  <si>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</si>
  <si>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</si>
  <si>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</si>
  <si>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</si>
  <si>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</si>
  <si>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</si>
  <si>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</si>
  <si>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</si>
  <si>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</si>
  <si>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</si>
  <si>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</si>
  <si>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</si>
  <si>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</si>
  <si>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</si>
  <si>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</si>
  <si>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</si>
  <si>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</si>
  <si>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</si>
  <si>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</si>
  <si>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</si>
  <si>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</si>
  <si>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</si>
  <si>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</si>
  <si>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</si>
  <si>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</si>
  <si>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</si>
  <si>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</si>
  <si>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</si>
  <si>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</si>
  <si>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</si>
  <si>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</si>
  <si>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</si>
  <si>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</si>
  <si>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</si>
  <si>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</si>
  <si>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</si>
  <si>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</si>
  <si>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</si>
  <si>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</si>
  <si>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</si>
  <si>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</si>
  <si>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</si>
  <si>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</si>
  <si>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</si>
  <si>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</si>
  <si>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</si>
  <si>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</si>
  <si>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</si>
  <si>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</si>
  <si>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</si>
  <si>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</si>
  <si>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</si>
  <si>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</si>
  <si>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</si>
  <si>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</si>
  <si>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</si>
  <si>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</si>
  <si>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</si>
  <si>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</si>
  <si>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</si>
  <si>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</si>
  <si>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</si>
  <si>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</si>
  <si>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</si>
  <si>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</si>
  <si>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</si>
  <si>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</si>
  <si>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</si>
  <si>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</si>
  <si>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</si>
  <si>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</si>
  <si>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</si>
  <si>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</si>
  <si>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</si>
  <si>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</si>
  <si>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</si>
  <si>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</si>
  <si>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</si>
  <si>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</si>
  <si>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</si>
  <si>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</si>
  <si>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</si>
  <si>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</si>
  <si>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</si>
  <si>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</si>
  <si>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</si>
  <si>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</si>
  <si>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</si>
  <si>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</si>
  <si>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</si>
  <si>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</si>
  <si>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</si>
  <si>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</si>
  <si>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</si>
  <si>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</si>
  <si>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</si>
  <si>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</si>
  <si>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</si>
  <si>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</si>
  <si>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</si>
  <si>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</si>
  <si>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</si>
  <si>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</si>
  <si>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</si>
  <si>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</si>
  <si>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</si>
  <si>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</si>
  <si>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</si>
  <si>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</si>
  <si>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</si>
  <si>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</si>
  <si>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</si>
  <si>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</si>
  <si>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</si>
  <si>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</si>
  <si>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</si>
  <si>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</si>
  <si>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</si>
  <si>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</si>
  <si>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</si>
  <si>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</si>
  <si>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</si>
  <si>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</si>
  <si>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</si>
  <si>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</si>
  <si>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</si>
  <si>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</si>
  <si>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</si>
  <si>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</si>
  <si>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</si>
  <si>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</si>
  <si>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</si>
  <si>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</si>
  <si>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</si>
  <si>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</si>
  <si>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</si>
  <si>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</si>
  <si>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</si>
  <si>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</si>
  <si>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</si>
  <si>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</si>
  <si>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</si>
  <si>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</si>
  <si>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</si>
  <si>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</si>
  <si>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</si>
  <si>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</si>
  <si>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</si>
  <si>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</si>
  <si>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</si>
  <si>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</si>
  <si>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</si>
  <si>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</si>
  <si>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</si>
  <si>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</si>
  <si>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</si>
  <si>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</si>
  <si>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</si>
  <si>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</si>
  <si>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</si>
  <si>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</si>
  <si>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</si>
  <si>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</si>
  <si>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</si>
  <si>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</si>
  <si>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</si>
  <si>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</si>
  <si>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</si>
  <si>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</si>
  <si>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</si>
  <si>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</si>
  <si>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</si>
  <si>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</si>
  <si>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</si>
  <si>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</si>
  <si>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</si>
  <si>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</si>
  <si>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</si>
  <si>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</si>
  <si>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</si>
  <si>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</si>
  <si>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</si>
  <si>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</si>
  <si>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</si>
  <si>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</si>
  <si>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</si>
  <si>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</si>
  <si>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</si>
  <si>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</si>
  <si>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</si>
  <si>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</si>
  <si>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</si>
  <si>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</si>
  <si>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</si>
  <si>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</si>
  <si>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</si>
  <si>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</si>
  <si>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</si>
  <si>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</si>
  <si>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</si>
  <si>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</si>
  <si>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</si>
  <si>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</si>
  <si>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</si>
  <si>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</si>
  <si>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</si>
  <si>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</si>
  <si>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</si>
  <si>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</si>
  <si>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</si>
  <si>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</si>
  <si>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</si>
  <si>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</si>
  <si>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</si>
  <si>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</si>
  <si>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</si>
  <si>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</si>
  <si>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</si>
  <si>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</si>
  <si>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</si>
  <si>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</si>
  <si>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</si>
  <si>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</si>
  <si>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</si>
  <si>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</si>
  <si>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</si>
  <si>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</si>
  <si>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</si>
  <si>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</si>
  <si>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</si>
  <si>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</si>
  <si>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</si>
  <si>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</si>
  <si>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</si>
  <si>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</si>
  <si>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</si>
  <si>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</si>
  <si>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</si>
  <si>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</si>
  <si>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</si>
  <si>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</si>
  <si>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</si>
  <si>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</si>
  <si>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</si>
  <si>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</si>
  <si>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</si>
  <si>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</si>
  <si>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</si>
  <si>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</si>
  <si>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</si>
  <si>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</si>
  <si>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</si>
  <si>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</si>
  <si>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</si>
  <si>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</si>
  <si>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</si>
  <si>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</si>
  <si>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</si>
  <si>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</si>
  <si>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</si>
  <si>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</si>
  <si>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</si>
  <si>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</si>
  <si>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</si>
  <si>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</si>
  <si>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</si>
  <si>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</si>
  <si>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</si>
  <si>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</si>
  <si>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</si>
  <si>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</si>
  <si>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</si>
  <si>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</si>
  <si>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</si>
  <si>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</si>
  <si>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</si>
  <si>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</si>
  <si>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</si>
  <si>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</si>
  <si>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</si>
  <si>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</si>
  <si>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</si>
  <si>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</si>
  <si>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</si>
  <si>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</si>
  <si>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</si>
  <si>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</si>
  <si>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</si>
  <si>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</si>
  <si>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</si>
  <si>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</si>
  <si>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</si>
  <si>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</si>
  <si>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</si>
  <si>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</si>
  <si>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</si>
  <si>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</si>
  <si>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</si>
  <si>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</si>
  <si>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</si>
  <si>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</si>
  <si>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</si>
  <si>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</si>
  <si>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</si>
  <si>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</si>
  <si>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</si>
  <si>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</si>
  <si>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</si>
  <si>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</si>
  <si>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</si>
  <si>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</si>
  <si>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</si>
  <si>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</si>
  <si>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</si>
  <si>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</si>
  <si>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</si>
  <si>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</si>
  <si>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</si>
  <si>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</si>
  <si>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</si>
  <si>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</si>
  <si>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</si>
  <si>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</si>
  <si>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</si>
  <si>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</si>
  <si>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</si>
  <si>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</si>
  <si>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</si>
  <si>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</si>
  <si>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</si>
  <si>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</si>
  <si>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</si>
  <si>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</si>
  <si>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</si>
  <si>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</si>
  <si>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</si>
  <si>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</si>
  <si>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</si>
  <si>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</si>
  <si>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</si>
  <si>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</si>
  <si>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</si>
  <si>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</si>
  <si>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</si>
  <si>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</si>
  <si>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</si>
  <si>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</si>
  <si>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</si>
  <si>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</si>
  <si>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</si>
  <si>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</si>
  <si>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</si>
  <si>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</si>
  <si>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</si>
  <si>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</si>
  <si>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</si>
  <si>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</si>
  <si>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</si>
  <si>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</si>
  <si>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</si>
  <si>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</si>
  <si>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</si>
  <si>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</si>
  <si>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</si>
  <si>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</si>
  <si>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</si>
  <si>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</si>
  <si>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</si>
  <si>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</si>
  <si>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</si>
  <si>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</si>
  <si>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</si>
  <si>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</si>
  <si>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</si>
  <si>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</si>
  <si>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</si>
  <si>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</si>
  <si>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</si>
  <si>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</si>
  <si>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</si>
  <si>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</si>
  <si>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</si>
  <si>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</si>
  <si>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</si>
  <si>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</si>
  <si>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</si>
  <si>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</si>
  <si>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</si>
  <si>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</si>
  <si>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</si>
  <si>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</si>
  <si>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</si>
  <si>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</si>
  <si>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</si>
  <si>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</si>
  <si>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</si>
  <si>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</si>
  <si>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</si>
  <si>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</si>
  <si>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</si>
  <si>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</si>
  <si>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</si>
  <si>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</si>
  <si>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</si>
  <si>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</si>
  <si>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</si>
  <si>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</si>
  <si>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</si>
  <si>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</si>
  <si>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</si>
  <si>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</si>
  <si>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</si>
  <si>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</si>
  <si>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</si>
  <si>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</si>
  <si>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</si>
  <si>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</si>
  <si>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</si>
  <si>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</si>
  <si>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</si>
  <si>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</si>
  <si>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</si>
  <si>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</si>
  <si>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</si>
  <si>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</si>
  <si>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</si>
  <si>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</si>
  <si>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</si>
  <si>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</si>
  <si>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</si>
  <si>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</si>
  <si>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</si>
  <si>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</si>
  <si>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</si>
  <si>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</si>
  <si>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</si>
  <si>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</si>
  <si>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</si>
  <si>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</si>
  <si>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</si>
  <si>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</si>
  <si>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</si>
  <si>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</si>
  <si>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</si>
  <si>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</si>
  <si>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</si>
  <si>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</si>
  <si>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</si>
  <si>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</si>
  <si>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</si>
  <si>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</si>
  <si>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</si>
  <si>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</si>
  <si>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</si>
  <si>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</si>
  <si>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</si>
  <si>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</si>
  <si>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</si>
  <si>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</si>
  <si>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</si>
  <si>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</si>
  <si>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</si>
  <si>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</si>
  <si>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</si>
  <si>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</si>
  <si>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</si>
  <si>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</si>
  <si>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</si>
  <si>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</si>
  <si>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</si>
  <si>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</si>
  <si>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</si>
  <si>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</si>
  <si>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</si>
  <si>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</si>
  <si>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</si>
  <si>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</si>
  <si>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</si>
  <si>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</si>
  <si>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</si>
  <si>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</si>
  <si>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</si>
  <si>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</si>
  <si>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</si>
  <si>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</si>
  <si>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</si>
  <si>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</si>
  <si>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</si>
  <si>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</si>
  <si>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</si>
  <si>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</si>
  <si>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</si>
  <si>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</si>
  <si>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</si>
  <si>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</si>
  <si>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</si>
  <si>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</si>
  <si>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</si>
  <si>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</si>
  <si>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</si>
  <si>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</si>
  <si>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</si>
  <si>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</si>
  <si>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</si>
  <si>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</si>
  <si>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</si>
  <si>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</si>
  <si>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</si>
  <si>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</si>
  <si>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</si>
  <si>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</si>
  <si>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</si>
  <si>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</si>
  <si>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</si>
  <si>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</si>
  <si>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</si>
  <si>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</si>
  <si>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</si>
  <si>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</si>
  <si>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</si>
  <si>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</si>
  <si>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</si>
  <si>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</si>
  <si>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</si>
  <si>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</si>
  <si>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</si>
  <si>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</si>
  <si>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</si>
  <si>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</si>
  <si>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</si>
  <si>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</si>
  <si>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</si>
  <si>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</si>
  <si>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</si>
  <si>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</si>
  <si>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</si>
  <si>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</si>
  <si>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</si>
  <si>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</si>
  <si>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</si>
  <si>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</si>
  <si>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</si>
  <si>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</si>
  <si>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</si>
  <si>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</si>
  <si>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</si>
  <si>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</si>
  <si>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</si>
  <si>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</si>
  <si>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</si>
  <si>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</si>
  <si>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</si>
  <si>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</si>
  <si>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</si>
  <si>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</si>
  <si>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</si>
  <si>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</si>
  <si>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</si>
  <si>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</si>
  <si>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</si>
  <si>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</si>
  <si>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</si>
  <si>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</si>
  <si>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</si>
  <si>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</si>
  <si>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</si>
  <si>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</si>
  <si>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</si>
  <si>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</si>
  <si>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</si>
  <si>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</si>
  <si>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</si>
  <si>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</si>
  <si>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</si>
  <si>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</si>
  <si>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</si>
  <si>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</si>
  <si>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</si>
  <si>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</si>
  <si>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</si>
  <si>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</si>
  <si>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</si>
  <si>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</si>
  <si>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</si>
  <si>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</si>
  <si>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</si>
  <si>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</si>
  <si>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</si>
  <si>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</si>
  <si>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</si>
  <si>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</si>
  <si>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</si>
  <si>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</si>
  <si>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</si>
  <si>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</si>
  <si>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</si>
  <si>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</si>
  <si>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</si>
  <si>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</si>
  <si>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</si>
  <si>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</si>
  <si>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</si>
  <si>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</si>
  <si>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</si>
  <si>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</si>
  <si>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</si>
  <si>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</si>
  <si>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</si>
  <si>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</si>
  <si>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</si>
  <si>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</si>
  <si>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</si>
  <si>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</si>
  <si>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</si>
  <si>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</si>
  <si>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</si>
  <si>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</si>
  <si>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</si>
  <si>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</si>
  <si>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</si>
  <si>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</si>
  <si>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</si>
  <si>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</si>
  <si>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</si>
  <si>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</si>
  <si>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</si>
  <si>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</si>
  <si>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</si>
  <si>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</si>
  <si>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</si>
  <si>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</si>
  <si>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</si>
  <si>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</si>
  <si>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</si>
  <si>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</si>
  <si>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</si>
  <si>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</si>
  <si>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</si>
  <si>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</si>
  <si>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</si>
  <si>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</si>
  <si>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</si>
  <si>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</si>
  <si>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</si>
  <si>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</si>
  <si>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</si>
  <si>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</si>
  <si>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</si>
  <si>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</si>
  <si>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</si>
  <si>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</si>
  <si>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</si>
  <si>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</si>
  <si>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</si>
  <si>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</si>
  <si>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</si>
  <si>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</si>
  <si>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</si>
  <si>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</si>
  <si>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</si>
  <si>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</si>
  <si>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</si>
  <si>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</si>
  <si>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</si>
  <si>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</si>
  <si>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</si>
  <si>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</si>
  <si>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</si>
  <si>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</si>
  <si>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</si>
  <si>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</si>
  <si>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</si>
  <si>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</si>
  <si>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</si>
  <si>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</si>
  <si>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</si>
  <si>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</si>
  <si>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</si>
  <si>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</si>
  <si>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</si>
  <si>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</si>
  <si>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</si>
  <si>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</si>
  <si>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</si>
  <si>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</si>
  <si>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</si>
  <si>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</si>
  <si>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</si>
  <si>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</si>
  <si>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</si>
  <si>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</si>
  <si>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</si>
  <si>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</si>
  <si>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</si>
  <si>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</si>
  <si>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</si>
  <si>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</si>
  <si>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</si>
  <si>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</si>
  <si>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</si>
  <si>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</si>
  <si>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</si>
  <si>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</si>
  <si>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</si>
  <si>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</si>
  <si>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</si>
  <si>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</si>
  <si>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</si>
  <si>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</si>
  <si>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</si>
  <si>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</si>
  <si>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</si>
  <si>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</si>
  <si>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</si>
  <si>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</si>
  <si>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</si>
  <si>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</si>
  <si>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</si>
  <si>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</si>
  <si>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</si>
  <si>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</si>
  <si>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</si>
  <si>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</si>
  <si>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</si>
  <si>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</si>
  <si>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</si>
  <si>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</si>
  <si>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</si>
  <si>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</si>
  <si>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</si>
  <si>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</si>
  <si>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</si>
  <si>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</si>
  <si>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</si>
  <si>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</si>
  <si>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</si>
  <si>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</si>
  <si>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</si>
  <si>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</si>
  <si>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</si>
  <si>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</si>
  <si>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</si>
  <si>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</si>
  <si>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</si>
  <si>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</si>
  <si>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</si>
  <si>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</si>
  <si>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</si>
  <si>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</si>
  <si>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</si>
  <si>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</si>
  <si>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</si>
  <si>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</si>
  <si>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</si>
  <si>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</si>
  <si>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</si>
  <si>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</si>
  <si>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</si>
  <si>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</si>
  <si>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</si>
  <si>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</si>
  <si>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</si>
  <si>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</si>
  <si>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</si>
  <si>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</si>
  <si>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</si>
  <si>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</si>
  <si>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</si>
  <si>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</si>
  <si>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</si>
  <si>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</si>
  <si>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</si>
  <si>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</si>
  <si>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</si>
  <si>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</si>
  <si>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</si>
  <si>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</si>
  <si>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</si>
  <si>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</si>
  <si>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</si>
  <si>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</si>
  <si>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</si>
  <si>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</si>
  <si>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</si>
  <si>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</si>
  <si>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</si>
  <si>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</si>
  <si>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</si>
  <si>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</si>
  <si>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</si>
  <si>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</si>
  <si>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</si>
  <si>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</si>
  <si>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</si>
  <si>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</si>
  <si>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</si>
  <si>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</si>
  <si>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</si>
  <si>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</si>
  <si>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</si>
  <si>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</si>
  <si>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</si>
  <si>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</si>
  <si>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</si>
  <si>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</si>
  <si>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</si>
  <si>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</si>
  <si>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</si>
  <si>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</si>
  <si>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</si>
  <si>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</si>
  <si>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</si>
  <si>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</si>
  <si>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</si>
  <si>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</si>
  <si>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</si>
  <si>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</si>
  <si>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</si>
  <si>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</si>
  <si>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</si>
  <si>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</si>
  <si>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</si>
  <si>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</si>
  <si>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</si>
  <si>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</si>
  <si>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</si>
  <si>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</si>
  <si>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</si>
  <si>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</si>
  <si>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</si>
  <si>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</si>
  <si>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</si>
  <si>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</si>
  <si>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</si>
  <si>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</si>
  <si>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</si>
  <si>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</si>
  <si>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</si>
  <si>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</si>
  <si>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</si>
  <si>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</si>
  <si>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</si>
  <si>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</si>
  <si>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</si>
  <si>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</si>
  <si>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</si>
  <si>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</si>
  <si>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</si>
  <si>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</si>
  <si>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</si>
  <si>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</si>
  <si>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</si>
  <si>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</si>
  <si>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</si>
  <si>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</si>
  <si>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</si>
  <si>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</si>
  <si>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</si>
  <si>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</si>
  <si>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</si>
  <si>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</si>
  <si>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</si>
  <si>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</si>
  <si>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</si>
  <si>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</si>
  <si>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</si>
  <si>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</si>
  <si>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</si>
  <si>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</si>
  <si>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</si>
  <si>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</si>
  <si>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</si>
  <si>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</si>
  <si>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</si>
  <si>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</si>
  <si>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</si>
  <si>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</si>
  <si>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</si>
  <si>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</si>
  <si>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</si>
  <si>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</si>
  <si>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</si>
  <si>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</si>
  <si>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</si>
  <si>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</si>
  <si>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</si>
  <si>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</si>
  <si>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</si>
  <si>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</si>
  <si>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</si>
  <si>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</si>
  <si>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</si>
  <si>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</si>
  <si>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</si>
  <si>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</si>
  <si>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</si>
  <si>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</si>
  <si>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</si>
  <si>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</si>
  <si>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</si>
  <si>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</si>
  <si>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</si>
  <si>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</si>
  <si>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</si>
  <si>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</si>
  <si>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</si>
  <si>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</si>
  <si>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</si>
  <si>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</si>
  <si>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</si>
  <si>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</si>
  <si>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</si>
  <si>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</si>
  <si>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</si>
  <si>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</si>
  <si>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</si>
  <si>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</si>
  <si>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</si>
  <si>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</si>
  <si>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</si>
  <si>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</si>
  <si>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</si>
  <si>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</si>
  <si>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</si>
  <si>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</si>
  <si>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</si>
  <si>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</si>
  <si>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</si>
  <si>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</si>
  <si>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</si>
  <si>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</si>
  <si>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</si>
  <si>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</si>
  <si>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</si>
  <si>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</si>
  <si>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</si>
  <si>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</si>
  <si>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</si>
  <si>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</si>
  <si>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</si>
  <si>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</si>
  <si>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</si>
  <si>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</si>
  <si>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</si>
  <si>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</si>
  <si>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</si>
  <si>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</si>
  <si>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</si>
  <si>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</si>
  <si>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</si>
  <si>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</si>
  <si>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</si>
  <si>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</si>
  <si>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</si>
  <si>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</si>
  <si>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</si>
  <si>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</si>
  <si>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</si>
  <si>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</si>
  <si>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</si>
  <si>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</si>
  <si>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</si>
  <si>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</si>
  <si>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</si>
  <si>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</si>
  <si>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</si>
  <si>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</si>
  <si>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</si>
  <si>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</si>
  <si>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</si>
  <si>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</si>
  <si>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</si>
  <si>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</si>
  <si>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</si>
  <si>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</si>
  <si>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</si>
  <si>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</si>
  <si>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</si>
  <si>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</si>
  <si>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</si>
  <si>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</si>
  <si>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</si>
  <si>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</si>
  <si>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</si>
  <si>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</si>
  <si>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</si>
  <si>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</si>
  <si>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</si>
  <si>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</si>
  <si>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</si>
  <si>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</si>
  <si>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</si>
  <si>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</si>
  <si>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</si>
  <si>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</si>
  <si>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</si>
  <si>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</si>
  <si>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</si>
  <si>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</si>
  <si>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</si>
  <si>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</si>
  <si>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</si>
  <si>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</si>
  <si>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</si>
  <si>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</si>
  <si>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</si>
  <si>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</si>
  <si>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</si>
  <si>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</si>
  <si>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</si>
  <si>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</si>
  <si>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</si>
  <si>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</si>
  <si>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</si>
  <si>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</si>
  <si>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</si>
  <si>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</si>
  <si>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</si>
  <si>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</si>
  <si>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</si>
  <si>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</si>
  <si>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</si>
  <si>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</si>
  <si>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</si>
  <si>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</si>
  <si>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</si>
  <si>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</si>
  <si>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</si>
  <si>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</si>
  <si>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</si>
  <si>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</si>
  <si>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</si>
  <si>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</si>
  <si>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</si>
  <si>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</si>
  <si>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</si>
  <si>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</si>
  <si>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</si>
  <si>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</si>
  <si>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</si>
  <si>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</si>
  <si>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</si>
  <si>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</si>
  <si>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</si>
  <si>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</si>
  <si>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</si>
  <si>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</si>
  <si>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</si>
  <si>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</si>
  <si>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</si>
  <si>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</si>
  <si>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</si>
  <si>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</si>
  <si>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</si>
  <si>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</si>
  <si>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</si>
  <si>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</si>
  <si>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</si>
  <si>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</si>
  <si>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</si>
  <si>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</si>
  <si>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</si>
  <si>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</si>
  <si>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</si>
  <si>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</si>
  <si>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</si>
  <si>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</si>
  <si>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</si>
  <si>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</si>
  <si>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</si>
  <si>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</si>
  <si>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</si>
  <si>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</si>
  <si>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</si>
  <si>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</si>
  <si>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</si>
  <si>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</si>
  <si>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</si>
  <si>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</si>
  <si>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</si>
  <si>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</si>
  <si>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</si>
  <si>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</si>
  <si>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</si>
  <si>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</si>
  <si>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</si>
  <si>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</si>
  <si>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</si>
  <si>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</si>
  <si>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</si>
  <si>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</si>
  <si>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</si>
  <si>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</si>
  <si>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</si>
  <si>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</si>
  <si>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</si>
  <si>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</si>
  <si>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</si>
  <si>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</si>
  <si>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</si>
  <si>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</si>
  <si>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</si>
  <si>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</si>
  <si>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</si>
  <si>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</si>
  <si>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</si>
  <si>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</si>
  <si>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</si>
  <si>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</si>
  <si>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</si>
  <si>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</si>
  <si>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</si>
  <si>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</si>
  <si>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</si>
  <si>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</si>
  <si>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</si>
  <si>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</si>
  <si>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</si>
  <si>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</si>
  <si>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</si>
  <si>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</si>
  <si>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</si>
  <si>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</si>
  <si>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</si>
  <si>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</si>
  <si>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</si>
  <si>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</si>
  <si>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</si>
  <si>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</si>
  <si>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</si>
  <si>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</si>
  <si>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</si>
  <si>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</si>
  <si>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</si>
  <si>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</si>
  <si>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</si>
  <si>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</si>
  <si>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</si>
  <si>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</si>
  <si>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</si>
  <si>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</si>
  <si>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</si>
  <si>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</si>
  <si>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</si>
  <si>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</si>
  <si>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</si>
  <si>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</si>
  <si>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</si>
  <si>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</si>
  <si>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</si>
  <si>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</si>
  <si>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</si>
  <si>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</si>
  <si>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</si>
  <si>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</si>
  <si>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</si>
  <si>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</si>
  <si>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</si>
  <si>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</si>
  <si>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</si>
  <si>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</si>
  <si>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</si>
  <si>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</si>
  <si>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</si>
  <si>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</si>
  <si>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</si>
  <si>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</si>
  <si>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</si>
  <si>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</si>
  <si>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</si>
  <si>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</si>
  <si>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</si>
  <si>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</si>
  <si>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</si>
  <si>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</si>
  <si>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</si>
  <si>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</si>
  <si>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</si>
  <si>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</si>
  <si>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</si>
  <si>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</si>
  <si>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</si>
  <si>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</si>
  <si>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</si>
  <si>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</si>
  <si>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</si>
  <si>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</si>
  <si>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</si>
  <si>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</si>
  <si>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</si>
  <si>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</si>
  <si>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</si>
  <si>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</si>
  <si>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</si>
  <si>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</si>
  <si>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</si>
  <si>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</si>
  <si>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</si>
  <si>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</si>
  <si>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</si>
  <si>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</si>
  <si>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</si>
  <si>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</si>
  <si>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</si>
  <si>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</si>
  <si>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</si>
  <si>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</si>
  <si>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</si>
  <si>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</si>
  <si>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</si>
  <si>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</si>
  <si>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</si>
  <si>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</si>
  <si>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</si>
  <si>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</si>
  <si>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</si>
  <si>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</si>
  <si>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</si>
  <si>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</si>
  <si>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</si>
  <si>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</si>
  <si>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</si>
  <si>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</si>
  <si>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</si>
  <si>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</si>
  <si>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</si>
  <si>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</si>
  <si>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</si>
  <si>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</si>
  <si>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</si>
  <si>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</si>
  <si>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</si>
  <si>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</si>
  <si>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</si>
  <si>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</si>
  <si>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</si>
  <si>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</si>
  <si>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</si>
  <si>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</si>
  <si>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</si>
  <si>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</si>
  <si>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</si>
  <si>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</si>
  <si>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</si>
  <si>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</si>
  <si>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</si>
  <si>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</si>
  <si>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</si>
  <si>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</si>
  <si>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</si>
  <si>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</si>
  <si>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</si>
  <si>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</si>
  <si>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</si>
  <si>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</si>
  <si>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</si>
  <si>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</si>
  <si>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</si>
  <si>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</si>
  <si>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</si>
  <si>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</si>
  <si>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</si>
  <si>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</si>
  <si>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</si>
  <si>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</si>
  <si>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</si>
  <si>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</si>
  <si>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</si>
  <si>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</si>
  <si>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</si>
  <si>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</si>
  <si>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</si>
  <si>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</si>
  <si>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</si>
  <si>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</si>
  <si>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</si>
  <si>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</si>
  <si>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</si>
  <si>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</si>
  <si>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</si>
  <si>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</si>
  <si>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</si>
  <si>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</si>
  <si>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</si>
  <si>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</si>
  <si>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</si>
  <si>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</si>
  <si>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</si>
  <si>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</si>
  <si>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</si>
  <si>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</si>
  <si>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</si>
  <si>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</si>
  <si>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</si>
  <si>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</si>
  <si>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</si>
  <si>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</si>
  <si>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</si>
  <si>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</si>
  <si>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</si>
  <si>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</si>
  <si>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</si>
  <si>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</si>
  <si>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</si>
  <si>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</si>
  <si>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</si>
  <si>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</si>
  <si>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</si>
  <si>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</si>
  <si>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</si>
  <si>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</si>
  <si>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</si>
  <si>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</si>
  <si>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</si>
  <si>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</si>
  <si>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</si>
  <si>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</si>
  <si>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</si>
  <si>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</si>
  <si>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</si>
  <si>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</si>
  <si>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</si>
  <si>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</si>
  <si>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</si>
  <si>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</si>
  <si>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</si>
  <si>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</si>
  <si>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</si>
  <si>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</si>
  <si>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</si>
  <si>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</si>
  <si>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</si>
  <si>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</si>
  <si>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</si>
  <si>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</si>
  <si>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</si>
  <si>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</si>
  <si>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</si>
  <si>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</si>
  <si>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</si>
  <si>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</si>
  <si>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</si>
  <si>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</si>
  <si>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</si>
  <si>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</si>
  <si>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</si>
  <si>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</si>
  <si>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</si>
  <si>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</si>
  <si>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</si>
  <si>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</si>
  <si>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</si>
  <si>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</si>
  <si>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</si>
  <si>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</si>
  <si>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</si>
  <si>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</si>
  <si>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</si>
  <si>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</si>
  <si>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</si>
  <si>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</si>
  <si>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</si>
  <si>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</si>
  <si>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</si>
  <si>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</si>
  <si>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</si>
  <si>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</si>
  <si>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</si>
  <si>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</si>
  <si>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</si>
  <si>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</si>
  <si>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</si>
  <si>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</si>
  <si>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</si>
  <si>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</si>
  <si>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</si>
  <si>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</si>
  <si>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</si>
  <si>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</si>
  <si>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</si>
  <si>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</si>
  <si>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</si>
  <si>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</si>
  <si>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</si>
  <si>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</si>
  <si>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</si>
  <si>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</si>
  <si>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</si>
  <si>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</si>
  <si>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</si>
  <si>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</si>
  <si>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</si>
  <si>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</si>
  <si>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</si>
  <si>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</si>
  <si>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</si>
  <si>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</si>
  <si>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</si>
  <si>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</si>
  <si>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</si>
  <si>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</si>
  <si>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</si>
  <si>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</si>
  <si>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</si>
  <si>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</si>
  <si>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</si>
  <si>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</si>
  <si>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</si>
  <si>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</si>
  <si>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</si>
  <si>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</si>
  <si>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</si>
  <si>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</si>
  <si>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</si>
  <si>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</si>
  <si>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</si>
  <si>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</si>
  <si>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</si>
  <si>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</si>
  <si>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</si>
  <si>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</si>
  <si>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</si>
  <si>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</si>
  <si>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</si>
  <si>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</si>
  <si>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</si>
  <si>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</si>
  <si>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</si>
  <si>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</si>
  <si>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</si>
  <si>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</si>
  <si>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</si>
  <si>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</si>
  <si>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</si>
  <si>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</si>
  <si>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</si>
  <si>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</si>
  <si>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</si>
  <si>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</si>
  <si>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</si>
  <si>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</si>
  <si>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</si>
  <si>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</si>
  <si>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</si>
  <si>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</si>
  <si>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</si>
  <si>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</si>
  <si>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</si>
  <si>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</si>
  <si>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</si>
  <si>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</si>
  <si>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</si>
  <si>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</si>
  <si>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</si>
  <si>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</si>
  <si>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</si>
  <si>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</si>
  <si>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</si>
  <si>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</si>
  <si>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</si>
  <si>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</si>
  <si>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</si>
  <si>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</si>
  <si>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</si>
  <si>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</si>
  <si>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</si>
  <si>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</si>
  <si>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</si>
  <si>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</si>
  <si>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</si>
  <si>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</si>
  <si>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</si>
  <si>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</si>
  <si>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</si>
  <si>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</si>
  <si>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</si>
  <si>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</si>
  <si>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</si>
  <si>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</si>
  <si>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</si>
  <si>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</si>
  <si>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</si>
  <si>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</si>
  <si>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</si>
  <si>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</si>
  <si>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</si>
  <si>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</si>
  <si>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</si>
  <si>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</si>
  <si>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</si>
  <si>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</si>
  <si>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</si>
  <si>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</si>
  <si>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</si>
  <si>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</si>
  <si>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</si>
  <si>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</si>
  <si>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</si>
  <si>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</si>
  <si>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</si>
  <si>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</si>
  <si>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</si>
  <si>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</si>
  <si>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</si>
  <si>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</si>
  <si>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</si>
  <si>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</si>
  <si>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</si>
  <si>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</si>
  <si>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</si>
  <si>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</si>
  <si>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</si>
  <si>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</si>
  <si>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</si>
  <si>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</si>
  <si>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</si>
  <si>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</si>
  <si>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</si>
  <si>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</si>
  <si>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</si>
  <si>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</si>
  <si>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</si>
  <si>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</si>
  <si>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</si>
  <si>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</si>
  <si>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</si>
  <si>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</si>
  <si>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</si>
  <si>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</si>
  <si>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</si>
  <si>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</si>
  <si>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</si>
  <si>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</si>
  <si>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</si>
  <si>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</si>
  <si>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</si>
  <si>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</si>
  <si>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</si>
  <si>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</si>
  <si>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</si>
  <si>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</si>
  <si>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</si>
  <si>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</si>
  <si>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</si>
  <si>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</si>
  <si>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</si>
  <si>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</si>
  <si>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</si>
  <si>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</si>
  <si>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</si>
  <si>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</si>
  <si>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</si>
  <si>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</si>
  <si>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</si>
  <si>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</si>
  <si>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</si>
  <si>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</si>
  <si>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</si>
  <si>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</si>
  <si>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</si>
  <si>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</si>
  <si>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</si>
  <si>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</si>
  <si>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</si>
  <si>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</si>
  <si>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</si>
  <si>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</si>
  <si>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</si>
  <si>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</si>
  <si>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</si>
  <si>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</si>
  <si>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</si>
  <si>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</si>
  <si>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</si>
  <si>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</si>
  <si>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</si>
  <si>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</si>
  <si>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</si>
  <si>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</si>
  <si>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</si>
  <si>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</si>
  <si>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</si>
  <si>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</si>
  <si>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</si>
  <si>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</si>
  <si>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</si>
  <si>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</si>
  <si>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</si>
  <si>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</si>
  <si>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</si>
  <si>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</si>
  <si>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</si>
  <si>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</si>
  <si>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</si>
  <si>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</si>
  <si>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</si>
  <si>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</si>
  <si>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</si>
  <si>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</si>
  <si>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</si>
  <si>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</si>
  <si>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</si>
  <si>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</si>
  <si>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</si>
  <si>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</si>
  <si>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</si>
  <si>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</si>
  <si>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</si>
  <si>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</si>
  <si>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</si>
  <si>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</si>
  <si>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</si>
  <si>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</si>
  <si>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</si>
  <si>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</si>
  <si>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</si>
  <si>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</si>
  <si>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</si>
  <si>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</si>
  <si>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</si>
  <si>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</si>
  <si>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</si>
  <si>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</si>
  <si>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</si>
  <si>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</si>
  <si>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</si>
  <si>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</si>
  <si>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</si>
  <si>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</si>
  <si>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</si>
  <si>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</si>
  <si>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</si>
  <si>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</si>
  <si>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</si>
  <si>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</si>
  <si>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</si>
  <si>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</si>
  <si>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</si>
  <si>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</si>
  <si>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</si>
  <si>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</si>
  <si>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</si>
  <si>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</si>
  <si>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</si>
  <si>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</si>
  <si>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</si>
  <si>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</si>
  <si>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</si>
  <si>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</si>
  <si>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</si>
  <si>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</si>
  <si>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</si>
  <si>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</si>
  <si>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</si>
  <si>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</si>
  <si>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</si>
  <si>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</si>
  <si>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</si>
  <si>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</si>
  <si>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</si>
  <si>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</si>
  <si>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</si>
  <si>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</si>
  <si>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</si>
  <si>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</si>
  <si>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</si>
  <si>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</si>
  <si>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</si>
  <si>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</si>
  <si>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</si>
  <si>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</si>
  <si>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</si>
  <si>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</si>
  <si>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</si>
  <si>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</si>
  <si>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</si>
  <si>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</si>
  <si>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</si>
  <si>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</si>
  <si>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</si>
  <si>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</si>
  <si>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</si>
  <si>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</si>
  <si>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</si>
  <si>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</si>
  <si>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</si>
  <si>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</si>
  <si>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</si>
  <si>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</si>
  <si>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</si>
  <si>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</si>
  <si>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</si>
  <si>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</si>
  <si>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</si>
  <si>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</si>
  <si>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</si>
  <si>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</si>
  <si>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</si>
  <si>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</si>
  <si>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</si>
  <si>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</si>
  <si>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</si>
  <si>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</si>
  <si>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</si>
  <si>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</si>
  <si>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</si>
  <si>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</si>
  <si>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</si>
  <si>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</si>
  <si>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</si>
  <si>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</si>
  <si>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</si>
  <si>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</si>
  <si>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</si>
  <si>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</si>
  <si>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</si>
  <si>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</si>
  <si>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</si>
  <si>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</si>
  <si>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</si>
  <si>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</si>
  <si>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</si>
  <si>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</si>
  <si>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</si>
  <si>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</si>
  <si>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</si>
  <si>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</si>
  <si>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</si>
  <si>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</si>
  <si>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</si>
  <si>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</si>
  <si>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</si>
  <si>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</si>
  <si>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</si>
  <si>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</si>
  <si>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</si>
  <si>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</si>
  <si>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</si>
  <si>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</si>
  <si>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</si>
  <si>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</si>
  <si>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</si>
  <si>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</si>
  <si>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</si>
  <si>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</si>
  <si>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</si>
  <si>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</si>
  <si>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</si>
  <si>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</si>
  <si>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</si>
  <si>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</si>
  <si>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</si>
  <si>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</si>
  <si>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</si>
  <si>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</si>
  <si>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</si>
  <si>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</si>
  <si>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</si>
  <si>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</si>
  <si>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</si>
  <si>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</si>
  <si>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</si>
  <si>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</si>
  <si>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</si>
  <si>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</si>
  <si>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</si>
  <si>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</si>
  <si>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</si>
  <si>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</si>
  <si>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</si>
  <si>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</si>
  <si>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</si>
  <si>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</si>
  <si>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</si>
  <si>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</si>
  <si>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</si>
  <si>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</si>
  <si>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</si>
  <si>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</si>
  <si>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</si>
  <si>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</si>
  <si>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</si>
  <si>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</si>
  <si>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</si>
  <si>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</si>
  <si>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</si>
  <si>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</si>
  <si>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</si>
  <si>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</si>
  <si>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</si>
  <si>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</si>
  <si>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</si>
  <si>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</si>
  <si>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</si>
  <si>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</si>
  <si>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</si>
  <si>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</si>
  <si>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</si>
  <si>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</si>
  <si>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</si>
  <si>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</si>
  <si>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</si>
  <si>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</si>
  <si>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</si>
  <si>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</si>
  <si>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</si>
  <si>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</si>
  <si>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</si>
  <si>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</si>
  <si>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</si>
  <si>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</si>
  <si>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</si>
  <si>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</si>
  <si>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</si>
  <si>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</si>
  <si>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</si>
  <si>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</si>
  <si>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</si>
  <si>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</si>
  <si>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</si>
  <si>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</si>
  <si>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</si>
  <si>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</si>
  <si>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</si>
  <si>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</si>
  <si>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</si>
  <si>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</si>
  <si>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</si>
  <si>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</si>
  <si>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</si>
  <si>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</si>
  <si>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</si>
  <si>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</si>
  <si>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</si>
  <si>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</si>
  <si>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</si>
  <si>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</si>
  <si>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</si>
  <si>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</si>
  <si>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</si>
  <si>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</si>
  <si>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</si>
  <si>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</si>
  <si>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</si>
  <si>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</si>
  <si>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</si>
  <si>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</si>
  <si>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</si>
  <si>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</si>
  <si>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</si>
  <si>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</si>
  <si>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</si>
  <si>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</si>
  <si>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</si>
  <si>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</si>
  <si>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</si>
  <si>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</si>
  <si>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</si>
  <si>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</si>
  <si>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</si>
  <si>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</si>
  <si>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</si>
  <si>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</si>
  <si>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</si>
  <si>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</si>
  <si>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</si>
  <si>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</si>
  <si>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</si>
  <si>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</si>
  <si>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</si>
  <si>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</si>
  <si>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</si>
  <si>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</si>
  <si>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</si>
  <si>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</si>
  <si>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</si>
  <si>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</si>
  <si>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</si>
  <si>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</si>
  <si>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</si>
  <si>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</si>
  <si>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</si>
  <si>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</si>
  <si>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</si>
  <si>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</si>
  <si>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</si>
  <si>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</si>
  <si>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</si>
  <si>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</si>
  <si>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</si>
  <si>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</si>
  <si>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</si>
  <si>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</si>
  <si>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</si>
  <si>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</si>
  <si>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</si>
  <si>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</si>
  <si>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</si>
  <si>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</si>
  <si>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</si>
  <si>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</si>
  <si>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</si>
  <si>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</si>
  <si>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</si>
  <si>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</si>
  <si>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</si>
  <si>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</si>
  <si>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</si>
  <si>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</si>
  <si>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</si>
  <si>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</si>
  <si>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</si>
  <si>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</si>
  <si>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</si>
  <si>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</si>
  <si>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</si>
  <si>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</si>
  <si>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</si>
  <si>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</si>
  <si>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</si>
  <si>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</si>
  <si>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</si>
  <si>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</si>
  <si>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</si>
  <si>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</si>
  <si>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</si>
  <si>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</si>
  <si>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</si>
  <si>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</si>
  <si>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</si>
  <si>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</si>
  <si>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</si>
  <si>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</si>
  <si>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</si>
  <si>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</si>
  <si>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</si>
  <si>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</si>
  <si>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</si>
  <si>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</si>
  <si>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</si>
  <si>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</si>
  <si>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</si>
  <si>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</si>
  <si>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</si>
  <si>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</si>
  <si>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</si>
  <si>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</si>
  <si>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</si>
  <si>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</si>
  <si>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</si>
  <si>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</si>
  <si>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</si>
  <si>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</si>
  <si>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</si>
  <si>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</si>
  <si>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</si>
  <si>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</si>
  <si>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</si>
  <si>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</si>
  <si>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</si>
  <si>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</si>
  <si>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</si>
  <si>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</si>
  <si>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</si>
  <si>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</si>
  <si>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</si>
  <si>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</si>
  <si>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</si>
  <si>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</si>
  <si>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</si>
  <si>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</si>
  <si>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</si>
  <si>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</si>
  <si>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</si>
  <si>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</si>
  <si>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</si>
  <si>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</si>
  <si>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</si>
  <si>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</si>
  <si>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</si>
  <si>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</si>
  <si>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</si>
  <si>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</si>
  <si>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</si>
  <si>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</si>
  <si>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</si>
  <si>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</si>
  <si>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</si>
  <si>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</si>
  <si>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</si>
  <si>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</si>
  <si>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</si>
  <si>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</si>
  <si>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</si>
  <si>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</si>
  <si>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</si>
  <si>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</si>
  <si>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</si>
  <si>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</si>
  <si>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</si>
  <si>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</si>
  <si>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</si>
  <si>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</si>
  <si>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</si>
  <si>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</si>
  <si>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</si>
  <si>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</si>
  <si>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</si>
  <si>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</si>
  <si>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</si>
  <si>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</si>
  <si>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</si>
  <si>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</si>
  <si>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</si>
  <si>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</si>
  <si>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</si>
  <si>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</si>
  <si>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</si>
  <si>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</si>
  <si>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</si>
  <si>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</si>
  <si>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</si>
  <si>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</si>
  <si>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</si>
  <si>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</si>
  <si>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</si>
  <si>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</si>
  <si>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</si>
  <si>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</si>
  <si>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</si>
  <si>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</si>
  <si>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</si>
  <si>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</si>
  <si>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</si>
  <si>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</si>
  <si>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</si>
  <si>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</si>
  <si>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</si>
  <si>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</si>
  <si>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</si>
  <si>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</si>
  <si>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</si>
  <si>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</si>
  <si>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</si>
  <si>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</si>
  <si>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</si>
  <si>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</si>
  <si>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</si>
  <si>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</si>
  <si>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</si>
  <si>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</si>
  <si>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</si>
  <si>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</si>
  <si>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</si>
  <si>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</si>
  <si>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</si>
  <si>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</si>
  <si>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</si>
  <si>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</si>
  <si>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</si>
  <si>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</si>
  <si>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</si>
  <si>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</si>
  <si>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</si>
  <si>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</si>
  <si>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</si>
  <si>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</si>
  <si>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</si>
  <si>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</si>
  <si>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</si>
  <si>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</si>
  <si>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</si>
  <si>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</si>
  <si>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</si>
  <si>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</si>
  <si>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</si>
  <si>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</si>
  <si>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</si>
  <si>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</si>
  <si>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</si>
  <si>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</si>
  <si>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</si>
  <si>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</si>
  <si>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</si>
  <si>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</si>
  <si>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</si>
  <si>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</si>
  <si>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</si>
  <si>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</si>
  <si>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</si>
  <si>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</si>
  <si>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</si>
  <si>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</si>
  <si>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</si>
  <si>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</si>
  <si>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</si>
  <si>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</si>
  <si>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</si>
  <si>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</si>
  <si>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</si>
  <si>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</si>
  <si>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</si>
  <si>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</si>
  <si>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</si>
  <si>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</si>
  <si>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</si>
  <si>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</si>
  <si>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</si>
  <si>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</si>
  <si>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</si>
  <si>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</si>
  <si>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</si>
  <si>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</si>
  <si>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</si>
  <si>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</si>
  <si>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</si>
  <si>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</si>
  <si>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</si>
  <si>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</si>
  <si>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</si>
  <si>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</si>
  <si>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</si>
  <si>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</si>
  <si>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</si>
  <si>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</si>
  <si>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</si>
  <si>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</si>
  <si>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</si>
  <si>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</si>
  <si>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</si>
  <si>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</si>
  <si>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</si>
  <si>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</si>
  <si>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</si>
  <si>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</si>
  <si>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</si>
  <si>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</si>
  <si>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</si>
  <si>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</si>
  <si>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</si>
  <si>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</si>
  <si>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</si>
  <si>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</si>
  <si>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</si>
  <si>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</si>
  <si>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</si>
  <si>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</si>
  <si>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</si>
  <si>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</si>
  <si>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</si>
  <si>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</si>
  <si>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</si>
  <si>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</si>
  <si>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</si>
  <si>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</si>
  <si>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</si>
  <si>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</si>
  <si>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</si>
  <si>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</si>
  <si>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</si>
  <si>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</si>
  <si>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</si>
  <si>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</si>
  <si>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</si>
  <si>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</si>
  <si>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</si>
  <si>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</si>
  <si>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</si>
  <si>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</si>
  <si>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</si>
  <si>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</si>
  <si>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</si>
  <si>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</si>
  <si>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</si>
  <si>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</si>
  <si>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</si>
  <si>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</si>
  <si>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</si>
  <si>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</si>
  <si>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</si>
  <si>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</si>
  <si>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</si>
  <si>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</si>
  <si>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</si>
  <si>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</si>
  <si>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</si>
  <si>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</si>
  <si>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</si>
  <si>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</si>
  <si>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</si>
  <si>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</si>
  <si>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</si>
  <si>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</si>
  <si>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</si>
  <si>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</si>
  <si>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</si>
  <si>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</si>
  <si>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</si>
  <si>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</si>
  <si>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</si>
  <si>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</si>
  <si>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</si>
  <si>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</si>
  <si>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</si>
  <si>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</si>
  <si>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</si>
  <si>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</si>
  <si>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</si>
  <si>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</si>
  <si>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</si>
  <si>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</si>
  <si>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</si>
  <si>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</si>
  <si>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</si>
  <si>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</si>
  <si>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</si>
  <si>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</si>
  <si>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</si>
  <si>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</si>
  <si>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</si>
  <si>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</si>
  <si>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</si>
  <si>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</si>
  <si>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</si>
  <si>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</si>
  <si>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</si>
  <si>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</si>
  <si>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</si>
  <si>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</si>
  <si>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</si>
  <si>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</si>
  <si>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</si>
  <si>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</si>
  <si>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</si>
  <si>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</si>
  <si>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</si>
  <si>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</si>
  <si>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</si>
  <si>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</si>
  <si>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</si>
  <si>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</si>
  <si>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</si>
  <si>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</si>
  <si>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</si>
  <si>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</si>
  <si>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</si>
  <si>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</si>
  <si>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</si>
  <si>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</si>
  <si>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</si>
  <si>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</si>
  <si>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</si>
  <si>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</si>
  <si>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</si>
  <si>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</si>
  <si>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</si>
  <si>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</si>
  <si>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</si>
  <si>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</si>
  <si>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</si>
  <si>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</si>
  <si>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</si>
  <si>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</si>
  <si>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</si>
  <si>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</si>
  <si>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</si>
  <si>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</si>
  <si>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</si>
  <si>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</si>
  <si>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</si>
  <si>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</si>
  <si>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</si>
  <si>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</si>
  <si>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</si>
  <si>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</si>
  <si>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</si>
  <si>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</si>
  <si>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</si>
  <si>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</si>
  <si>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</si>
  <si>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</si>
  <si>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</si>
  <si>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</si>
  <si>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</si>
  <si>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</si>
  <si>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</si>
  <si>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</si>
  <si>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</si>
  <si>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</si>
  <si>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</si>
  <si>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</si>
  <si>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</si>
  <si>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</si>
  <si>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</si>
  <si>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</si>
  <si>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</si>
  <si>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</si>
  <si>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</si>
  <si>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</si>
  <si>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</si>
  <si>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</si>
  <si>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</si>
  <si>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</si>
  <si>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</si>
  <si>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</si>
  <si>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</si>
  <si>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</si>
  <si>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</si>
  <si>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</si>
  <si>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</si>
  <si>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</si>
  <si>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</si>
  <si>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</si>
  <si>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</si>
  <si>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</si>
  <si>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</si>
  <si>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</si>
  <si>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</si>
  <si>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</si>
  <si>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</si>
  <si>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</si>
  <si>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</si>
  <si>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</si>
  <si>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</si>
  <si>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</si>
  <si>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</si>
  <si>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</si>
  <si>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</si>
  <si>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</si>
  <si>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</si>
  <si>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</si>
  <si>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</si>
  <si>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</si>
  <si>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</si>
  <si>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</si>
  <si>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</si>
  <si>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</si>
  <si>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</si>
  <si>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</si>
  <si>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</si>
  <si>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</si>
  <si>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</si>
  <si>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</si>
  <si>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</si>
  <si>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</si>
  <si>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</si>
  <si>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</si>
  <si>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</si>
  <si>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</si>
  <si>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</si>
  <si>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</si>
  <si>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</si>
  <si>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</si>
  <si>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</si>
  <si>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</si>
  <si>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</si>
  <si>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</si>
  <si>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</si>
  <si>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</si>
  <si>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</si>
  <si>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</si>
  <si>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</si>
  <si>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</si>
  <si>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</si>
  <si>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</si>
  <si>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</si>
  <si>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</si>
  <si>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</si>
  <si>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</si>
  <si>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</si>
  <si>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</si>
  <si>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</si>
  <si>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</si>
  <si>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</si>
  <si>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</si>
  <si>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</si>
  <si>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</si>
  <si>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</si>
  <si>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</si>
  <si>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</si>
  <si>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</si>
  <si>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</si>
  <si>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</si>
  <si>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</si>
  <si>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</si>
  <si>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</si>
  <si>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</si>
  <si>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</si>
  <si>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</si>
  <si>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</si>
  <si>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</si>
  <si>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</si>
  <si>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</si>
  <si>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</si>
  <si>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</si>
  <si>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</si>
  <si>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</si>
  <si>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</si>
  <si>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</si>
  <si>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</si>
  <si>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</si>
  <si>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</si>
  <si>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</si>
  <si>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</si>
  <si>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</si>
  <si>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</si>
  <si>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</si>
  <si>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</si>
  <si>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</si>
  <si>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</si>
  <si>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</si>
  <si>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</si>
  <si>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</si>
  <si>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</si>
  <si>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</si>
  <si>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</si>
  <si>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</si>
  <si>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</si>
  <si>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</si>
  <si>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</si>
  <si>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</si>
  <si>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</si>
  <si>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</si>
  <si>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</si>
  <si>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</si>
  <si>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</si>
  <si>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</si>
  <si>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</si>
  <si>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</si>
  <si>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</si>
  <si>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</si>
  <si>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</si>
  <si>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</si>
  <si>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</si>
  <si>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</si>
  <si>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</si>
  <si>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</si>
  <si>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</si>
  <si>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</si>
  <si>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</si>
  <si>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</si>
  <si>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</si>
  <si>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</si>
  <si>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</si>
  <si>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</si>
  <si>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</si>
  <si>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</si>
  <si>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</si>
  <si>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</si>
  <si>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</si>
  <si>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</si>
  <si>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</si>
  <si>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</si>
  <si>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</si>
  <si>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</si>
  <si>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</si>
  <si>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</si>
  <si>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</si>
  <si>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</si>
  <si>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</si>
  <si>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</si>
  <si>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</si>
  <si>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</si>
  <si>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</si>
  <si>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</si>
  <si>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</si>
  <si>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</si>
  <si>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</si>
  <si>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</si>
  <si>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</si>
  <si>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</si>
  <si>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</si>
  <si>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</si>
  <si>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</si>
  <si>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</si>
  <si>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</si>
  <si>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</si>
  <si>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</si>
  <si>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</si>
  <si>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</si>
  <si>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</si>
  <si>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</si>
  <si>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</si>
  <si>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</si>
  <si>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</si>
  <si>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</si>
  <si>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</si>
  <si>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</si>
  <si>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</si>
  <si>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</si>
  <si>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</si>
  <si>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</si>
  <si>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</si>
  <si>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</si>
  <si>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</si>
  <si>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</si>
  <si>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</si>
  <si>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</si>
  <si>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</si>
  <si>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</si>
  <si>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</si>
  <si>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</si>
  <si>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</si>
  <si>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</si>
  <si>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</si>
  <si>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</si>
  <si>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</si>
  <si>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</si>
  <si>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</si>
  <si>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</si>
  <si>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</si>
  <si>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</si>
  <si>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</si>
  <si>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</si>
  <si>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</si>
  <si>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</si>
  <si>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</si>
  <si>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</si>
  <si>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</si>
  <si>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</si>
  <si>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</si>
  <si>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</si>
  <si>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</si>
  <si>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</si>
  <si>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</si>
  <si>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</si>
  <si>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</si>
  <si>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</si>
  <si>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</si>
  <si>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</si>
  <si>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</si>
  <si>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</si>
  <si>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</si>
  <si>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</si>
  <si>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</si>
  <si>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</si>
  <si>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</si>
  <si>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</si>
  <si>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</si>
  <si>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</si>
  <si>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</si>
  <si>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</si>
  <si>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</si>
  <si>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</si>
  <si>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</si>
  <si>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</si>
  <si>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</si>
  <si>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</si>
  <si>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</si>
  <si>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</si>
  <si>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</si>
  <si>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</si>
  <si>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</si>
  <si>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</si>
  <si>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</si>
  <si>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</si>
  <si>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</si>
  <si>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</si>
  <si>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</si>
  <si>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</si>
  <si>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</si>
  <si>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</si>
  <si>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</si>
  <si>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</si>
  <si>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</si>
  <si>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</si>
  <si>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</si>
  <si>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</si>
  <si>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</si>
  <si>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</si>
  <si>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</si>
  <si>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</si>
  <si>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</si>
  <si>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</si>
  <si>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</si>
  <si>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</si>
  <si>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</si>
  <si>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</si>
  <si>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</si>
  <si>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</si>
  <si>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</si>
  <si>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</si>
  <si>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</si>
  <si>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</si>
  <si>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</si>
  <si>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</si>
  <si>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</si>
  <si>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</si>
  <si>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</si>
  <si>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</si>
  <si>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</si>
  <si>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</si>
  <si>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</si>
  <si>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</si>
  <si>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</si>
  <si>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</si>
  <si>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</si>
  <si>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</si>
  <si>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</si>
  <si>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</si>
  <si>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</si>
  <si>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</si>
  <si>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</si>
  <si>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</si>
  <si>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</si>
  <si>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</si>
  <si>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</si>
  <si>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</si>
  <si>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</si>
  <si>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</si>
  <si>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</si>
  <si>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</si>
  <si>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</si>
  <si>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</si>
  <si>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</si>
  <si>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</si>
  <si>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</si>
  <si>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</si>
  <si>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</si>
  <si>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</si>
  <si>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</si>
  <si>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</si>
  <si>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</si>
  <si>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</si>
  <si>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</si>
  <si>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</si>
  <si>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</si>
  <si>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</si>
  <si>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</si>
  <si>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</si>
  <si>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</si>
  <si>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</si>
  <si>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</si>
  <si>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</si>
  <si>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</si>
  <si>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</si>
  <si>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</si>
  <si>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</si>
  <si>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</si>
  <si>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</si>
  <si>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</si>
  <si>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</si>
  <si>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</si>
  <si>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</si>
  <si>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</si>
  <si>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</si>
  <si>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</si>
  <si>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</si>
  <si>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</si>
  <si>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</si>
  <si>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</si>
  <si>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</si>
  <si>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</si>
  <si>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</si>
  <si>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</si>
  <si>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</si>
  <si>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</si>
  <si>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</si>
  <si>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</si>
  <si>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</si>
  <si>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</si>
  <si>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</si>
  <si>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</si>
  <si>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</si>
  <si>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</si>
  <si>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</si>
  <si>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</si>
  <si>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</si>
  <si>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</si>
  <si>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</si>
  <si>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</si>
  <si>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</si>
  <si>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</si>
  <si>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</si>
  <si>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</si>
  <si>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</si>
  <si>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</si>
  <si>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</si>
  <si>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</si>
  <si>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</si>
  <si>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</si>
  <si>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</si>
  <si>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</si>
  <si>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</si>
  <si>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</si>
  <si>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</si>
  <si>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</si>
  <si>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</si>
  <si>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</si>
  <si>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</si>
  <si>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</si>
  <si>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</si>
  <si>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</si>
  <si>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</si>
  <si>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</si>
  <si>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</si>
  <si>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</si>
  <si>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</si>
  <si>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</si>
  <si>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</si>
  <si>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</si>
  <si>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</si>
  <si>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</si>
  <si>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</si>
  <si>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</si>
  <si>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</si>
  <si>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</si>
  <si>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</si>
  <si>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</si>
  <si>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</si>
  <si>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</si>
  <si>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</si>
  <si>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</si>
  <si>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</si>
  <si>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</si>
  <si>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</si>
  <si>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</si>
  <si>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</si>
  <si>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</si>
  <si>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</si>
  <si>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</si>
  <si>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</si>
  <si>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</si>
  <si>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</si>
  <si>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</si>
  <si>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</si>
  <si>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</si>
  <si>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</si>
  <si>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</si>
  <si>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</si>
  <si>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</si>
  <si>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</si>
  <si>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</si>
  <si>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</si>
  <si>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</si>
  <si>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</si>
  <si>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</si>
  <si>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</si>
  <si>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</si>
  <si>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</si>
  <si>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</si>
  <si>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</si>
  <si>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</si>
  <si>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</si>
  <si>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</si>
  <si>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</si>
  <si>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</si>
  <si>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</si>
  <si>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</si>
  <si>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</si>
  <si>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</si>
  <si>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</si>
  <si>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</si>
  <si>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</si>
  <si>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</si>
  <si>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</si>
  <si>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</si>
  <si>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</si>
  <si>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</si>
  <si>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</si>
  <si>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</si>
  <si>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</si>
  <si>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</si>
  <si>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</si>
  <si>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</si>
  <si>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</si>
  <si>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</si>
  <si>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</si>
  <si>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</si>
  <si>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</si>
  <si>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</si>
  <si>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</si>
  <si>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</si>
  <si>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</si>
  <si>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</si>
  <si>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</si>
  <si>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</si>
  <si>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</si>
  <si>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</si>
  <si>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</si>
  <si>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</si>
  <si>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</si>
  <si>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</si>
  <si>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</si>
  <si>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</si>
  <si>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</si>
  <si>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</si>
  <si>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</si>
  <si>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</si>
  <si>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</si>
  <si>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</si>
  <si>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</si>
  <si>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</si>
  <si>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</si>
  <si>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</si>
  <si>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</si>
  <si>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</si>
  <si>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</si>
  <si>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</si>
  <si>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</si>
  <si>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</si>
  <si>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</si>
  <si>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</si>
  <si>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</si>
  <si>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</si>
  <si>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</si>
  <si>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</si>
  <si>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</si>
  <si>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</si>
  <si>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</si>
  <si>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</si>
  <si>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</si>
  <si>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</si>
  <si>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</si>
  <si>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</si>
  <si>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</si>
  <si>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</si>
  <si>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</si>
  <si>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</si>
  <si>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</si>
  <si>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</si>
  <si>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</si>
  <si>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</si>
  <si>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</si>
  <si>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</si>
  <si>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</si>
  <si>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</si>
  <si>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</si>
  <si>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</si>
  <si>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</si>
  <si>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</si>
  <si>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</si>
  <si>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</si>
  <si>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</si>
  <si>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</si>
  <si>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</si>
  <si>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</si>
  <si>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</si>
  <si>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</si>
  <si>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</si>
  <si>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</si>
  <si>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</si>
  <si>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</si>
  <si>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</si>
  <si>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</si>
  <si>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</si>
  <si>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</si>
  <si>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</si>
  <si>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</si>
  <si>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</si>
  <si>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</si>
  <si>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</si>
  <si>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</si>
  <si>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</si>
  <si>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</si>
  <si>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</si>
  <si>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</si>
  <si>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</si>
  <si>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</si>
  <si>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</si>
  <si>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</si>
  <si>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</si>
  <si>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</si>
  <si>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</si>
  <si>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</si>
  <si>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</si>
  <si>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</si>
  <si>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</si>
  <si>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</si>
  <si>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</si>
  <si>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</si>
  <si>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</si>
  <si>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</si>
  <si>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</si>
  <si>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</si>
  <si>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</si>
  <si>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</si>
  <si>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</si>
  <si>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</si>
  <si>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</si>
  <si>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</si>
  <si>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</si>
  <si>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</si>
  <si>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</si>
  <si>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</si>
  <si>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</si>
  <si>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</si>
  <si>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</si>
  <si>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</si>
  <si>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</si>
  <si>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</si>
  <si>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</si>
  <si>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</si>
  <si>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</si>
  <si>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</si>
  <si>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</si>
  <si>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</si>
  <si>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</si>
  <si>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</si>
  <si>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</si>
  <si>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</si>
  <si>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</si>
  <si>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</si>
  <si>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</si>
  <si>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</si>
  <si>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</si>
  <si>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</si>
  <si>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</si>
  <si>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</si>
  <si>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</si>
  <si>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</si>
  <si>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</si>
  <si>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</si>
  <si>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</si>
  <si>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</si>
  <si>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</si>
  <si>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</si>
  <si>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</si>
  <si>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</si>
  <si>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</si>
  <si>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</si>
  <si>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</si>
  <si>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</si>
  <si>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</si>
  <si>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</si>
  <si>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</si>
  <si>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</si>
  <si>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</si>
  <si>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</si>
  <si>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</si>
  <si>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</si>
  <si>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</si>
  <si>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</si>
  <si>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</si>
  <si>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</si>
  <si>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</si>
  <si>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</si>
  <si>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</si>
  <si>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</si>
  <si>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</si>
  <si>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</si>
  <si>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</si>
  <si>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</si>
  <si>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</si>
  <si>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</si>
  <si>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</si>
  <si>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</si>
  <si>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</si>
  <si>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</si>
  <si>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</si>
  <si>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</si>
  <si>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</si>
  <si>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</si>
  <si>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</si>
  <si>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</si>
  <si>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</si>
  <si>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</si>
  <si>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</si>
  <si>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</si>
  <si>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</si>
  <si>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</si>
  <si>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</si>
  <si>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</si>
  <si>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</si>
  <si>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</si>
  <si>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</si>
  <si>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</si>
  <si>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</si>
  <si>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</si>
  <si>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</si>
  <si>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</si>
  <si>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</si>
  <si>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</si>
  <si>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</si>
  <si>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</si>
  <si>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</si>
  <si>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</si>
  <si>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</si>
  <si>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</si>
  <si>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</si>
  <si>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</si>
  <si>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</si>
  <si>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</si>
  <si>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</si>
  <si>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</si>
  <si>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</si>
  <si>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</si>
  <si>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</si>
  <si>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</si>
  <si>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</si>
  <si>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</si>
  <si>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</si>
  <si>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</si>
  <si>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</si>
  <si>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</si>
  <si>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</si>
  <si>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</si>
  <si>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</si>
  <si>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</si>
  <si>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</si>
  <si>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</si>
  <si>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</si>
  <si>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</si>
  <si>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</si>
  <si>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</si>
  <si>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</si>
  <si>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</si>
  <si>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</si>
  <si>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</si>
  <si>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</si>
  <si>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</si>
  <si>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</si>
  <si>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</si>
  <si>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</si>
  <si>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</si>
  <si>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</si>
  <si>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</si>
  <si>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</si>
  <si>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</si>
  <si>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</si>
  <si>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</si>
  <si>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</si>
  <si>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</si>
  <si>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</si>
  <si>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</si>
  <si>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</si>
  <si>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</si>
  <si>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</si>
  <si>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</si>
  <si>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</si>
  <si>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</si>
  <si>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</si>
  <si>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</si>
  <si>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</si>
  <si>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</si>
  <si>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</si>
  <si>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</si>
  <si>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</si>
  <si>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</si>
  <si>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</si>
  <si>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</si>
  <si>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</si>
  <si>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</si>
  <si>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</si>
  <si>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</si>
  <si>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</si>
  <si>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</si>
  <si>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</si>
  <si>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</si>
  <si>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</si>
  <si>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</si>
  <si>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</si>
  <si>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</si>
  <si>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</si>
  <si>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</si>
  <si>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</si>
  <si>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</si>
  <si>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</si>
  <si>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</si>
  <si>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</si>
  <si>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</si>
  <si>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</si>
  <si>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</si>
  <si>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</si>
  <si>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</si>
  <si>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</si>
  <si>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</si>
  <si>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</si>
  <si>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</si>
  <si>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</si>
  <si>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</si>
  <si>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</si>
  <si>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</si>
  <si>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</si>
  <si>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</si>
  <si>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</si>
  <si>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</si>
  <si>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</si>
  <si>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</si>
  <si>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</si>
  <si>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</si>
  <si>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</si>
  <si>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</si>
  <si>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</si>
  <si>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</si>
  <si>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</si>
  <si>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</si>
  <si>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</si>
  <si>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</si>
  <si>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</si>
  <si>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</si>
  <si>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</si>
  <si>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</si>
  <si>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</si>
  <si>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</si>
  <si>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</si>
  <si>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</si>
  <si>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</si>
  <si>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</si>
  <si>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</si>
  <si>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</si>
  <si>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</si>
  <si>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</si>
  <si>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</si>
  <si>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</si>
  <si>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</si>
  <si>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</si>
  <si>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</si>
  <si>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</si>
  <si>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</si>
  <si>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</si>
  <si>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</si>
  <si>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</si>
  <si>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</si>
  <si>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</si>
  <si>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</si>
  <si>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</si>
  <si>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</si>
  <si>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</si>
  <si>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</si>
  <si>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</si>
  <si>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</si>
  <si>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</si>
  <si>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</si>
  <si>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</si>
  <si>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</si>
  <si>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</si>
  <si>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</si>
  <si>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</si>
  <si>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</si>
  <si>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</si>
  <si>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</si>
  <si>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</si>
  <si>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</si>
  <si>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</si>
  <si>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</si>
  <si>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</si>
  <si>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</si>
  <si>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</si>
  <si>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</si>
  <si>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</si>
  <si>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</si>
  <si>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</si>
  <si>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</si>
  <si>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</si>
  <si>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</si>
  <si>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</si>
  <si>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</si>
  <si>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</si>
  <si>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</si>
  <si>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</si>
  <si>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</si>
  <si>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</si>
  <si>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</si>
  <si>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</si>
  <si>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</si>
  <si>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</si>
  <si>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</si>
  <si>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</si>
  <si>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</si>
  <si>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</si>
  <si>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</si>
  <si>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</si>
  <si>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</si>
  <si>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</si>
  <si>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</si>
  <si>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</si>
  <si>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</si>
  <si>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</si>
  <si>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</si>
  <si>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</si>
  <si>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</si>
  <si>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</si>
  <si>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</si>
  <si>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</si>
  <si>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</si>
  <si>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</si>
  <si>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</si>
  <si>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</si>
  <si>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</si>
  <si>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</si>
  <si>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</si>
  <si>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</si>
  <si>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</si>
  <si>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</si>
  <si>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</si>
  <si>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</si>
  <si>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</si>
  <si>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</si>
  <si>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</si>
  <si>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</si>
  <si>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</si>
  <si>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</si>
  <si>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</si>
  <si>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</si>
  <si>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</si>
  <si>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</si>
  <si>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</si>
  <si>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</si>
  <si>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</si>
  <si>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</si>
  <si>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</si>
  <si>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</si>
  <si>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</si>
  <si>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</si>
  <si>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</si>
  <si>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</si>
  <si>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</si>
  <si>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</si>
  <si>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</si>
  <si>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</si>
  <si>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</si>
  <si>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</si>
  <si>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</si>
  <si>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</si>
  <si>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</si>
  <si>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</si>
  <si>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</si>
  <si>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</si>
  <si>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</si>
  <si>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</si>
  <si>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</si>
  <si>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</si>
  <si>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</si>
  <si>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</si>
  <si>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</si>
  <si>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</si>
  <si>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</si>
  <si>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</si>
  <si>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</si>
  <si>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</si>
  <si>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</si>
  <si>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</si>
  <si>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</si>
  <si>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</si>
  <si>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</si>
  <si>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</si>
  <si>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</si>
  <si>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</si>
  <si>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</si>
  <si>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</si>
  <si>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</si>
  <si>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</si>
  <si>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</si>
  <si>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</si>
  <si>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</si>
  <si>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</si>
  <si>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</si>
  <si>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</si>
  <si>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</si>
  <si>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</si>
  <si>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</si>
  <si>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</si>
  <si>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</si>
  <si>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</si>
  <si>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</si>
  <si>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</si>
  <si>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</si>
  <si>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</si>
  <si>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</si>
  <si>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</si>
  <si>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</si>
  <si>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</si>
  <si>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</si>
  <si>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</si>
  <si>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</si>
  <si>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</si>
  <si>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</si>
  <si>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</si>
  <si>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</si>
  <si>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</si>
  <si>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</si>
  <si>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</si>
  <si>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</si>
  <si>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</si>
  <si>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</si>
  <si>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</si>
  <si>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</si>
  <si>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</si>
  <si>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</si>
  <si>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</si>
  <si>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</si>
  <si>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</si>
  <si>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</si>
  <si>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</si>
  <si>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</si>
  <si>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</si>
  <si>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</si>
  <si>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</si>
  <si>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</si>
  <si>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</si>
  <si>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</si>
  <si>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</si>
  <si>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</si>
  <si>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</si>
  <si>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</si>
  <si>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</si>
  <si>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</si>
  <si>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</si>
  <si>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</si>
  <si>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</si>
  <si>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</si>
  <si>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</si>
  <si>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</si>
  <si>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</si>
  <si>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</si>
  <si>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</si>
  <si>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</si>
  <si>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</si>
  <si>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</si>
  <si>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</si>
  <si>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</si>
  <si>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</si>
  <si>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</si>
  <si>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</si>
  <si>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</si>
  <si>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</si>
  <si>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</si>
  <si>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</si>
  <si>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</si>
  <si>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</si>
  <si>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</si>
  <si>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</si>
  <si>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</si>
  <si>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</si>
  <si>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</si>
  <si>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</si>
  <si>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</si>
  <si>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</si>
  <si>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</si>
  <si>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</si>
  <si>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</si>
  <si>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</si>
  <si>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</si>
  <si>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</si>
  <si>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</si>
  <si>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</si>
  <si>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</si>
  <si>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</si>
  <si>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</si>
  <si>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</si>
  <si>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</si>
  <si>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</si>
  <si>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</si>
  <si>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</si>
  <si>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</si>
  <si>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</si>
  <si>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</si>
  <si>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</si>
  <si>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</si>
  <si>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</si>
  <si>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</si>
  <si>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</si>
  <si>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</si>
  <si>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</si>
  <si>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</si>
  <si>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</si>
  <si>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</si>
  <si>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</si>
  <si>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</si>
  <si>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</si>
  <si>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</si>
  <si>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</si>
  <si>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</si>
  <si>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</si>
  <si>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</si>
  <si>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</si>
  <si>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</si>
  <si>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</si>
  <si>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</si>
  <si>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</si>
  <si>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</si>
  <si>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</si>
  <si>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</si>
  <si>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</si>
  <si>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</si>
  <si>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</si>
  <si>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</si>
  <si>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</si>
  <si>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</si>
  <si>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</si>
  <si>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</si>
  <si>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</si>
  <si>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</si>
  <si>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</si>
  <si>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</si>
  <si>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</si>
  <si>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</si>
  <si>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</si>
  <si>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</si>
  <si>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</si>
  <si>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</si>
  <si>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</si>
  <si>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</si>
  <si>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</si>
  <si>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</si>
  <si>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</si>
  <si>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</si>
  <si>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</si>
  <si>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</si>
  <si>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</si>
  <si>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</si>
  <si>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</si>
  <si>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</si>
  <si>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</si>
  <si>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</si>
  <si>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</si>
  <si>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</si>
  <si>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</si>
  <si>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</si>
  <si>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</si>
  <si>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</si>
  <si>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</si>
  <si>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</si>
  <si>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</si>
  <si>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</si>
  <si>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</si>
  <si>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</si>
  <si>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</si>
  <si>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</si>
  <si>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</si>
  <si>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</si>
  <si>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</si>
  <si>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</si>
  <si>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</si>
  <si>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</si>
  <si>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</si>
  <si>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</si>
  <si>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</si>
  <si>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</si>
  <si>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</si>
  <si>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</si>
  <si>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</si>
  <si>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</si>
  <si>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</si>
  <si>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</si>
  <si>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</si>
  <si>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</si>
  <si>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</si>
  <si>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</si>
  <si>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</si>
  <si>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</si>
  <si>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</si>
  <si>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</si>
  <si>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</si>
  <si>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</si>
  <si>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</si>
  <si>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</si>
  <si>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</si>
  <si>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</si>
  <si>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</si>
  <si>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</si>
  <si>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</si>
  <si>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</si>
  <si>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</si>
  <si>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</si>
  <si>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</si>
  <si>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</si>
  <si>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</si>
  <si>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</si>
  <si>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</si>
  <si>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</si>
  <si>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</si>
  <si>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</si>
  <si>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</si>
  <si>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</si>
  <si>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</si>
  <si>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</si>
  <si>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</si>
  <si>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</si>
  <si>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</si>
  <si>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</si>
  <si>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</si>
  <si>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</si>
  <si>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</si>
  <si>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</si>
  <si>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</si>
  <si>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</si>
  <si>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</si>
  <si>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</si>
  <si>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</si>
  <si>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</si>
  <si>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</si>
  <si>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</si>
  <si>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</si>
  <si>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</si>
  <si>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</si>
  <si>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</si>
  <si>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</si>
  <si>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</si>
  <si>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</si>
  <si>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</si>
  <si>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</si>
  <si>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</si>
  <si>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</si>
  <si>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</si>
  <si>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</si>
  <si>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</si>
  <si>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</si>
  <si>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</si>
  <si>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</si>
  <si>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</si>
  <si>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</si>
  <si>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</si>
  <si>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</si>
  <si>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</si>
  <si>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</si>
  <si>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</si>
  <si>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</si>
  <si>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</si>
  <si>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</si>
  <si>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</si>
  <si>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</si>
  <si>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</si>
  <si>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</si>
  <si>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</si>
  <si>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</si>
  <si>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</si>
  <si>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</si>
  <si>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</si>
  <si>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</si>
  <si>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</si>
  <si>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</si>
  <si>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</si>
  <si>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</si>
  <si>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</si>
  <si>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</si>
  <si>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</si>
  <si>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</si>
  <si>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</si>
  <si>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</si>
  <si>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</si>
  <si>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</si>
  <si>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</si>
  <si>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</si>
  <si>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</si>
  <si>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</si>
  <si>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</si>
  <si>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</si>
  <si>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</si>
  <si>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</si>
  <si>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</si>
  <si>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</si>
  <si>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</si>
  <si>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</si>
  <si>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</si>
  <si>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</si>
  <si>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</si>
  <si>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</si>
  <si>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</si>
  <si>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</si>
  <si>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</si>
  <si>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</si>
  <si>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</si>
  <si>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</si>
  <si>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</si>
  <si>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</si>
  <si>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</si>
  <si>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</si>
  <si>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</si>
  <si>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</si>
  <si>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</si>
  <si>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</si>
  <si>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</si>
  <si>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</si>
  <si>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</si>
  <si>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</si>
  <si>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</si>
  <si>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</si>
  <si>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</si>
  <si>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</si>
  <si>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</si>
  <si>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</si>
  <si>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</si>
  <si>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</si>
  <si>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</si>
  <si>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</si>
  <si>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</si>
  <si>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</si>
  <si>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</si>
  <si>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</si>
  <si>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</si>
  <si>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</si>
  <si>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</si>
  <si>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</si>
  <si>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</si>
  <si>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</si>
  <si>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</si>
  <si>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</si>
  <si>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</si>
  <si>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</si>
  <si>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</si>
  <si>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</si>
  <si>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</si>
  <si>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</si>
  <si>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</si>
  <si>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</si>
  <si>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</si>
  <si>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</si>
  <si>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</si>
  <si>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</si>
  <si>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</si>
  <si>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</si>
  <si>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</si>
  <si>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</si>
  <si>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</si>
  <si>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</si>
  <si>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</si>
  <si>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</si>
  <si>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</si>
  <si>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</si>
  <si>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</si>
  <si>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</si>
  <si>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</si>
  <si>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</si>
  <si>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</si>
  <si>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</si>
  <si>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</si>
  <si>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</si>
  <si>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</si>
  <si>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</si>
  <si>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</si>
  <si>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</si>
  <si>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</si>
  <si>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</si>
  <si>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</si>
  <si>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</si>
  <si>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</si>
  <si>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</si>
  <si>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</si>
  <si>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</si>
  <si>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</si>
  <si>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</si>
  <si>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</si>
  <si>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</si>
  <si>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</si>
  <si>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</si>
  <si>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</si>
  <si>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</si>
  <si>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</si>
  <si>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</si>
  <si>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</si>
  <si>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</si>
  <si>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</si>
  <si>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</si>
  <si>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</si>
  <si>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</si>
  <si>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</si>
  <si>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</si>
  <si>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</si>
  <si>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</si>
  <si>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</si>
  <si>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</si>
  <si>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</si>
  <si>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</si>
  <si>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</si>
  <si>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</si>
  <si>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</si>
  <si>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</si>
  <si>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</si>
  <si>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</si>
  <si>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</si>
  <si>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</si>
  <si>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</si>
  <si>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</si>
  <si>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</si>
  <si>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</si>
  <si>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</si>
  <si>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</si>
  <si>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</si>
  <si>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</si>
  <si>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</si>
  <si>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</si>
  <si>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</si>
  <si>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</si>
  <si>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</si>
  <si>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</si>
  <si>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</si>
  <si>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</si>
  <si>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</si>
  <si>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</si>
  <si>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</si>
  <si>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</si>
  <si>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</si>
  <si>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</si>
  <si>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</si>
  <si>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</si>
  <si>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</si>
  <si>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</si>
  <si>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</si>
  <si>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</si>
  <si>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</si>
  <si>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</si>
  <si>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</si>
  <si>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</si>
  <si>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</si>
  <si>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</si>
  <si>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</si>
  <si>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</si>
  <si>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</si>
  <si>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</si>
  <si>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</si>
  <si>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</si>
  <si>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</si>
  <si>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</si>
  <si>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</si>
  <si>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</si>
  <si>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</si>
  <si>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</si>
  <si>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</si>
  <si>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</si>
  <si>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</si>
  <si>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</si>
  <si>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</si>
  <si>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</si>
  <si>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</si>
  <si>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</si>
  <si>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</si>
  <si>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</si>
  <si>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</si>
  <si>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</si>
  <si>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</si>
  <si>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</si>
  <si>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</si>
  <si>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</si>
  <si>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</si>
  <si>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</si>
  <si>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</si>
  <si>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</si>
  <si>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</si>
  <si>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</si>
  <si>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</si>
  <si>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</si>
  <si>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</si>
  <si>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</si>
  <si>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</si>
  <si>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</si>
  <si>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</si>
  <si>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</si>
  <si>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</si>
  <si>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</si>
  <si>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</si>
  <si>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</si>
  <si>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</si>
  <si>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</si>
  <si>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</si>
  <si>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</si>
  <si>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</si>
  <si>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</si>
  <si>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</si>
  <si>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</si>
  <si>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</si>
  <si>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</si>
  <si>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</si>
  <si>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</si>
  <si>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</si>
  <si>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</si>
  <si>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</si>
  <si>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</si>
  <si>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</si>
  <si>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</si>
  <si>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</si>
  <si>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</si>
  <si>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</si>
  <si>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</si>
  <si>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</si>
  <si>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</si>
  <si>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</si>
  <si>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</si>
  <si>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</si>
  <si>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</si>
  <si>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</si>
  <si>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</si>
  <si>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</si>
  <si>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</si>
  <si>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</si>
  <si>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</si>
  <si>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</si>
  <si>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</si>
  <si>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</si>
  <si>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</si>
  <si>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</si>
  <si>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</si>
  <si>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</si>
  <si>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</si>
  <si>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</si>
  <si>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</si>
  <si>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</si>
  <si>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</si>
  <si>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</si>
  <si>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</si>
  <si>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</si>
  <si>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</si>
  <si>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</si>
  <si>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</si>
  <si>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</si>
  <si>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</si>
  <si>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</si>
  <si>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</si>
  <si>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</si>
  <si>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</si>
  <si>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</si>
  <si>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</si>
  <si>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</si>
  <si>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</si>
  <si>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</si>
  <si>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</si>
  <si>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</si>
  <si>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</si>
  <si>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</si>
  <si>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</si>
  <si>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</si>
  <si>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</si>
  <si>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</si>
  <si>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</si>
  <si>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</si>
  <si>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</si>
  <si>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</si>
  <si>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</si>
  <si>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</si>
  <si>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</si>
  <si>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</si>
  <si>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</si>
  <si>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</si>
  <si>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</si>
  <si>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</si>
  <si>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</si>
  <si>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</si>
  <si>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</si>
  <si>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</si>
  <si>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</si>
  <si>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</si>
  <si>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</si>
  <si>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</si>
  <si>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</si>
  <si>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</si>
  <si>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</si>
  <si>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</si>
  <si>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</si>
  <si>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</si>
  <si>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</si>
  <si>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</si>
  <si>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</si>
  <si>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</si>
  <si>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</si>
  <si>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</si>
  <si>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</si>
  <si>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</si>
  <si>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</si>
  <si>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</si>
  <si>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</si>
  <si>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</si>
  <si>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</si>
  <si>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</si>
  <si>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</si>
  <si>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</si>
  <si>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</si>
  <si>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</si>
  <si>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</si>
  <si>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</si>
  <si>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</si>
  <si>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</si>
  <si>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</si>
  <si>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</si>
  <si>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</si>
  <si>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</si>
  <si>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</si>
  <si>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</si>
  <si>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</si>
  <si>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</si>
  <si>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</si>
  <si>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</si>
  <si>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</si>
  <si>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</si>
  <si>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</si>
  <si>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</si>
  <si>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</si>
  <si>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</si>
  <si>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</si>
  <si>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</si>
  <si>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</si>
  <si>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</si>
  <si>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</si>
  <si>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</si>
  <si>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</si>
  <si>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</si>
  <si>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</si>
  <si>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</si>
  <si>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</si>
  <si>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</si>
  <si>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</si>
  <si>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</si>
  <si>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</si>
  <si>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</si>
  <si>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</si>
  <si>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</si>
  <si>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</si>
  <si>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</si>
  <si>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</si>
  <si>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</si>
  <si>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</si>
  <si>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</si>
  <si>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</si>
  <si>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</si>
  <si>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</si>
  <si>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</si>
  <si>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</si>
  <si>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</si>
  <si>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</si>
  <si>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</si>
  <si>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</si>
  <si>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</si>
  <si>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</si>
  <si>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</si>
  <si>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</si>
  <si>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</si>
  <si>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</si>
  <si>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</si>
  <si>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</si>
  <si>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</si>
  <si>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</si>
  <si>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</si>
  <si>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</si>
  <si>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</si>
  <si>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</si>
  <si>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</si>
  <si>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</si>
  <si>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</si>
  <si>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</si>
  <si>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</si>
  <si>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</si>
  <si>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</si>
  <si>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</si>
  <si>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</si>
  <si>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</si>
  <si>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</si>
  <si>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</si>
  <si>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</si>
  <si>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</si>
  <si>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</si>
  <si>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</si>
  <si>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</si>
  <si>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</si>
  <si>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</si>
  <si>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</si>
  <si>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</si>
  <si>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</si>
  <si>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</si>
  <si>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</si>
  <si>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</si>
  <si>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</si>
  <si>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</si>
  <si>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</si>
  <si>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</si>
  <si>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</si>
  <si>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</si>
  <si>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</si>
  <si>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</si>
  <si>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</si>
  <si>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</si>
  <si>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</si>
  <si>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</si>
  <si>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</si>
  <si>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</si>
  <si>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</si>
  <si>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</si>
  <si>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</si>
  <si>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</si>
  <si>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</si>
  <si>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</si>
  <si>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</si>
  <si>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</si>
  <si>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</si>
  <si>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</si>
  <si>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</si>
  <si>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</si>
  <si>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</si>
  <si>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</si>
  <si>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</si>
  <si>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</si>
  <si>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</si>
  <si>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</si>
  <si>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</si>
  <si>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</si>
  <si>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</si>
  <si>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</si>
  <si>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</si>
  <si>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</si>
  <si>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</si>
  <si>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</si>
  <si>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</si>
  <si>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</si>
  <si>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</si>
  <si>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</si>
  <si>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</si>
  <si>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</si>
  <si>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</si>
  <si>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</si>
  <si>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</si>
  <si>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</si>
  <si>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</si>
  <si>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</si>
  <si>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</si>
  <si>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</si>
  <si>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</si>
  <si>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</si>
  <si>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</si>
  <si>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</si>
  <si>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</si>
  <si>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</si>
  <si>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</si>
  <si>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</si>
  <si>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</si>
  <si>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</si>
  <si>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</si>
  <si>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</si>
  <si>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</si>
  <si>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</si>
  <si>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</si>
  <si>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</si>
  <si>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</si>
  <si>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</si>
  <si>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</si>
  <si>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</si>
  <si>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</si>
  <si>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</si>
  <si>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</si>
  <si>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</si>
  <si>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</si>
  <si>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</si>
  <si>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</si>
  <si>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</si>
  <si>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</si>
  <si>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</si>
  <si>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</si>
  <si>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</si>
  <si>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</si>
  <si>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</si>
  <si>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</si>
  <si>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</si>
  <si>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</si>
  <si>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</si>
  <si>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</si>
  <si>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</si>
  <si>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</si>
  <si>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</si>
  <si>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</si>
  <si>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</si>
  <si>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</si>
  <si>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</si>
  <si>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</si>
  <si>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</si>
  <si>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</si>
  <si>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</si>
  <si>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</si>
  <si>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</si>
  <si>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</si>
  <si>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</si>
  <si>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</si>
  <si>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</si>
  <si>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</si>
  <si>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</si>
  <si>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</si>
  <si>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</si>
  <si>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</si>
  <si>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</si>
  <si>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</si>
  <si>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</si>
  <si>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</si>
  <si>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</si>
  <si>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</si>
  <si>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</si>
  <si>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</si>
  <si>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</si>
  <si>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</si>
  <si>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</si>
  <si>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</si>
  <si>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</si>
  <si>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</si>
  <si>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</si>
  <si>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</si>
  <si>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</si>
  <si>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</si>
  <si>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</si>
  <si>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</si>
  <si>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</si>
  <si>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</si>
  <si>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</si>
  <si>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</si>
  <si>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</si>
  <si>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</si>
  <si>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</si>
  <si>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</si>
  <si>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</si>
  <si>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</si>
  <si>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</si>
  <si>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</si>
  <si>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</si>
  <si>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</si>
  <si>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</si>
  <si>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</si>
  <si>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</si>
  <si>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</si>
  <si>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</si>
  <si>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</si>
  <si>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</si>
  <si>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</si>
  <si>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</si>
  <si>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</si>
  <si>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</si>
  <si>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</si>
  <si>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</si>
  <si>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</si>
  <si>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</si>
  <si>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</si>
  <si>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</si>
  <si>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</si>
  <si>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</si>
  <si>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</si>
  <si>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</si>
  <si>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</si>
  <si>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</si>
  <si>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</si>
  <si>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</si>
  <si>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</si>
  <si>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</si>
  <si>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</si>
  <si>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</si>
  <si>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</si>
  <si>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</si>
  <si>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</si>
  <si>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</si>
  <si>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</si>
  <si>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</si>
  <si>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</si>
  <si>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</si>
  <si>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</si>
  <si>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</si>
  <si>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</si>
  <si>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</si>
  <si>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</si>
  <si>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</si>
  <si>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</si>
  <si>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</si>
  <si>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</si>
  <si>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</si>
  <si>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</si>
  <si>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</si>
  <si>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</si>
  <si>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</si>
  <si>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</si>
  <si>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</si>
  <si>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</si>
  <si>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</si>
  <si>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</si>
  <si>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</si>
  <si>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</si>
  <si>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</si>
  <si>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</si>
  <si>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</si>
  <si>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</si>
  <si>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</si>
  <si>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</si>
  <si>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</si>
  <si>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</si>
  <si>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</si>
  <si>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</si>
  <si>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</si>
  <si>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</si>
  <si>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</si>
  <si>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</si>
  <si>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</si>
  <si>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</si>
  <si>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</si>
  <si>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</si>
  <si>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</si>
  <si>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</si>
  <si>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</si>
  <si>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</si>
  <si>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</si>
  <si>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</si>
  <si>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</si>
  <si>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</si>
  <si>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</si>
  <si>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</si>
  <si>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</si>
  <si>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</si>
  <si>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</si>
  <si>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</si>
  <si>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</si>
  <si>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</si>
  <si>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</si>
  <si>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</si>
  <si>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</si>
  <si>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</si>
  <si>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</si>
  <si>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</si>
  <si>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</si>
  <si>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</si>
  <si>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</si>
  <si>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</si>
  <si>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</si>
  <si>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</si>
  <si>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</si>
  <si>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</si>
  <si>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</si>
  <si>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</si>
  <si>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</si>
  <si>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</si>
  <si>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</si>
  <si>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</si>
  <si>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</si>
  <si>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</si>
  <si>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</si>
  <si>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</si>
  <si>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</si>
  <si>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</si>
  <si>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</si>
  <si>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</si>
  <si>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</si>
  <si>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</si>
  <si>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</si>
  <si>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</si>
  <si>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</si>
  <si>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</si>
  <si>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</si>
  <si>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</si>
  <si>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</si>
  <si>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</si>
  <si>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</si>
  <si>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</si>
  <si>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</si>
  <si>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</si>
  <si>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</si>
  <si>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</si>
  <si>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</si>
  <si>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</si>
  <si>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</si>
  <si>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</si>
  <si>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</si>
  <si>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</si>
  <si>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</si>
  <si>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</si>
  <si>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</si>
  <si>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</si>
  <si>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</si>
  <si>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</si>
  <si>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</si>
  <si>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</si>
  <si>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</si>
  <si>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</si>
  <si>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</si>
  <si>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</si>
  <si>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</si>
  <si>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</si>
  <si>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</si>
  <si>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</si>
  <si>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</si>
  <si>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</si>
  <si>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</si>
  <si>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</si>
  <si>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</si>
  <si>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</si>
  <si>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</si>
  <si>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</si>
  <si>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</si>
  <si>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</si>
  <si>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</si>
  <si>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</si>
  <si>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</si>
  <si>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</si>
  <si>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</si>
  <si>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</si>
  <si>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</si>
  <si>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</si>
  <si>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</si>
  <si>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</si>
  <si>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</si>
  <si>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</si>
  <si>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</si>
  <si>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</si>
  <si>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</si>
  <si>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</si>
  <si>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</si>
  <si>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</si>
  <si>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</si>
  <si>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</si>
  <si>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</si>
  <si>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</si>
  <si>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</si>
  <si>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</si>
  <si>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</si>
  <si>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</si>
  <si>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</si>
  <si>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</si>
  <si>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</si>
  <si>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</si>
  <si>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</si>
  <si>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</si>
  <si>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</si>
  <si>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</si>
  <si>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</si>
  <si>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</si>
  <si>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</si>
  <si>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</si>
  <si>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</si>
  <si>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</si>
  <si>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</si>
  <si>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</si>
  <si>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</si>
  <si>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</si>
  <si>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</si>
  <si>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</si>
  <si>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</si>
  <si>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</si>
  <si>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</si>
  <si>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</si>
  <si>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</si>
  <si>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</si>
  <si>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</si>
  <si>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</si>
  <si>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</si>
  <si>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</si>
  <si>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</si>
  <si>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</si>
  <si>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</si>
  <si>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</si>
  <si>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</si>
  <si>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</si>
  <si>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</si>
  <si>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</si>
  <si>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</si>
  <si>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</si>
  <si>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</si>
  <si>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</si>
  <si>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</si>
  <si>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</si>
  <si>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</si>
  <si>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</si>
  <si>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</si>
  <si>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</si>
  <si>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</si>
  <si>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</si>
  <si>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</si>
  <si>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</si>
  <si>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</si>
  <si>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</si>
  <si>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</si>
  <si>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</si>
  <si>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</si>
  <si>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</si>
  <si>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</si>
  <si>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</si>
  <si>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</si>
  <si>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</si>
  <si>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</si>
  <si>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</si>
  <si>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</si>
  <si>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</si>
  <si>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</si>
  <si>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</si>
  <si>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</si>
  <si>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</si>
  <si>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</si>
  <si>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</si>
  <si>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</si>
  <si>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</si>
  <si>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</si>
  <si>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</si>
  <si>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</si>
  <si>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</si>
  <si>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</si>
  <si>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</si>
  <si>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</si>
  <si>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</si>
  <si>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</si>
  <si>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</si>
  <si>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</si>
  <si>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</si>
  <si>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</si>
  <si>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</si>
  <si>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</si>
  <si>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</si>
  <si>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</si>
  <si>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</si>
  <si>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</si>
  <si>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</si>
  <si>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</si>
  <si>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</si>
  <si>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</si>
  <si>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</si>
  <si>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</si>
  <si>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</si>
  <si>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</si>
  <si>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</si>
  <si>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</si>
  <si>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</si>
  <si>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</si>
  <si>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</si>
  <si>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</si>
  <si>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</si>
  <si>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</si>
  <si>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</si>
  <si>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</si>
  <si>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</si>
  <si>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</si>
  <si>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</si>
  <si>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</si>
  <si>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</si>
  <si>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</si>
  <si>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</si>
  <si>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</si>
  <si>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</si>
  <si>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</si>
  <si>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</si>
  <si>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</si>
  <si>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</si>
  <si>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</si>
  <si>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</si>
  <si>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</si>
  <si>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</si>
  <si>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</si>
  <si>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</si>
  <si>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</si>
  <si>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</si>
  <si>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</si>
  <si>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</si>
  <si>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</si>
  <si>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</si>
  <si>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</si>
  <si>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</si>
  <si>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</si>
  <si>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</si>
  <si>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</si>
  <si>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</si>
  <si>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</si>
  <si>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</si>
  <si>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</si>
  <si>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</si>
  <si>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</si>
  <si>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</si>
  <si>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</si>
  <si>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</si>
  <si>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</si>
  <si>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</si>
  <si>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</si>
  <si>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</si>
  <si>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</si>
  <si>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</si>
  <si>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</si>
  <si>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</si>
  <si>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</si>
  <si>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</si>
  <si>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</si>
  <si>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</si>
  <si>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</si>
  <si>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</si>
  <si>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</si>
  <si>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</si>
  <si>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</si>
  <si>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</si>
  <si>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</si>
  <si>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</si>
  <si>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</si>
  <si>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</si>
  <si>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</si>
  <si>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</si>
  <si>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</si>
  <si>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</si>
  <si>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</si>
  <si>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</si>
  <si>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</si>
  <si>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</si>
  <si>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</si>
  <si>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</si>
  <si>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</si>
  <si>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</si>
  <si>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</si>
  <si>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</si>
  <si>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</si>
  <si>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</si>
  <si>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</si>
  <si>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</si>
  <si>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</si>
  <si>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</si>
  <si>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</si>
  <si>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</si>
  <si>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</si>
  <si>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</si>
  <si>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</si>
  <si>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</si>
  <si>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</si>
  <si>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</si>
  <si>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</si>
  <si>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</si>
  <si>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</si>
  <si>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</si>
  <si>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</si>
  <si>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</si>
  <si>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</si>
  <si>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</si>
  <si>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</si>
  <si>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</si>
  <si>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</si>
  <si>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</si>
  <si>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</si>
  <si>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</si>
  <si>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</si>
  <si>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</si>
  <si>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</si>
  <si>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</si>
  <si>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</si>
  <si>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</si>
  <si>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</si>
  <si>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</si>
  <si>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</si>
  <si>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</si>
  <si>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</si>
  <si>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</si>
  <si>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</si>
  <si>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</si>
  <si>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</si>
  <si>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</si>
  <si>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</si>
  <si>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</si>
  <si>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</si>
  <si>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</si>
  <si>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</si>
  <si>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</si>
  <si>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</si>
  <si>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</si>
  <si>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</si>
  <si>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</si>
  <si>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</si>
  <si>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</si>
  <si>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</si>
  <si>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</si>
  <si>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</si>
  <si>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</si>
  <si>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</si>
  <si>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</si>
  <si>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</si>
  <si>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</si>
  <si>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</si>
  <si>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</si>
  <si>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</si>
  <si>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</si>
  <si>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</si>
  <si>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</si>
  <si>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</si>
  <si>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</si>
  <si>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</si>
  <si>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</si>
  <si>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</si>
  <si>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</si>
  <si>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</si>
  <si>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</si>
  <si>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</si>
  <si>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</si>
  <si>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</si>
  <si>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</si>
  <si>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</si>
  <si>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</si>
  <si>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</si>
  <si>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</si>
  <si>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</si>
  <si>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</si>
  <si>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</si>
  <si>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</si>
  <si>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</si>
  <si>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</si>
  <si>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</si>
  <si>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</si>
  <si>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</si>
  <si>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</si>
  <si>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</si>
  <si>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</si>
  <si>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</si>
  <si>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</si>
  <si>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</si>
  <si>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</si>
  <si>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</si>
  <si>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</si>
  <si>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</si>
  <si>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</si>
  <si>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</si>
  <si>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</si>
  <si>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</si>
  <si>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</si>
  <si>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</si>
  <si>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</si>
  <si>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</si>
  <si>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</si>
  <si>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</si>
  <si>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</si>
  <si>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</si>
  <si>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</si>
  <si>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</si>
  <si>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</si>
  <si>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</si>
  <si>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</si>
  <si>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</si>
  <si>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</si>
  <si>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</si>
  <si>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</si>
  <si>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</si>
  <si>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</si>
  <si>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</si>
  <si>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</si>
  <si>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</si>
  <si>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</si>
  <si>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</si>
  <si>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</si>
  <si>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</si>
  <si>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</si>
  <si>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</si>
  <si>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</si>
  <si>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</si>
  <si>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</si>
  <si>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</si>
  <si>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</si>
  <si>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</si>
  <si>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</si>
  <si>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</si>
  <si>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</si>
  <si>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</si>
  <si>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</si>
  <si>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</si>
  <si>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</si>
  <si>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</si>
  <si>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</si>
  <si>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</si>
  <si>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</si>
  <si>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</si>
  <si>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</si>
  <si>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</si>
  <si>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</si>
  <si>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</si>
  <si>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</si>
  <si>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</si>
  <si>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</si>
  <si>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</si>
  <si>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</si>
  <si>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</si>
  <si>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</si>
  <si>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</si>
  <si>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</si>
  <si>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</si>
  <si>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</si>
  <si>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</si>
  <si>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</si>
  <si>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</si>
  <si>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</si>
  <si>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</si>
  <si>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</si>
  <si>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</si>
  <si>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</si>
  <si>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</si>
  <si>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</si>
  <si>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</si>
  <si>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</si>
  <si>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</si>
  <si>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</si>
  <si>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</si>
  <si>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</si>
  <si>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</si>
  <si>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</si>
  <si>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</si>
  <si>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</si>
  <si>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</si>
  <si>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</si>
  <si>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</si>
  <si>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</si>
  <si>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</si>
  <si>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</si>
  <si>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</si>
  <si>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</si>
  <si>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</si>
  <si>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</si>
  <si>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</si>
  <si>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</si>
  <si>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</si>
  <si>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</si>
  <si>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</si>
  <si>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</si>
  <si>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</si>
  <si>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</si>
  <si>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</si>
  <si>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</si>
  <si>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</si>
  <si>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</si>
  <si>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</si>
  <si>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</si>
  <si>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</si>
  <si>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</si>
  <si>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</si>
  <si>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</si>
  <si>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</si>
  <si>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</si>
  <si>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</si>
  <si>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</si>
  <si>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</si>
  <si>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</si>
  <si>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</si>
  <si>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</si>
  <si>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</si>
  <si>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</si>
  <si>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</si>
  <si>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</si>
  <si>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</si>
  <si>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</si>
  <si>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</si>
  <si>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</si>
  <si>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</si>
  <si>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</si>
  <si>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</si>
  <si>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</si>
  <si>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</si>
  <si>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</si>
  <si>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</si>
  <si>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</si>
  <si>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</si>
  <si>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</si>
  <si>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</si>
  <si>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</si>
  <si>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</si>
  <si>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</si>
  <si>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</si>
  <si>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</si>
  <si>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</si>
  <si>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</si>
  <si>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</si>
  <si>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</si>
  <si>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</si>
  <si>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</si>
  <si>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</si>
  <si>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</si>
  <si>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</si>
  <si>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</si>
  <si>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</si>
  <si>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</si>
  <si>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</si>
  <si>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</si>
  <si>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</si>
  <si>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</si>
  <si>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</si>
  <si>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</si>
  <si>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</si>
  <si>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</si>
  <si>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</si>
  <si>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</si>
  <si>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</si>
  <si>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</si>
  <si>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</si>
  <si>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</si>
  <si>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</si>
  <si>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</si>
  <si>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</si>
  <si>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</si>
  <si>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</si>
  <si>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</si>
  <si>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</si>
  <si>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</si>
  <si>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</si>
  <si>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</si>
  <si>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</si>
  <si>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</si>
  <si>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</si>
  <si>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</si>
  <si>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</si>
  <si>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</si>
  <si>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</si>
  <si>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</si>
  <si>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</si>
  <si>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</si>
  <si>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</si>
  <si>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</si>
  <si>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</si>
  <si>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</si>
  <si>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</si>
  <si>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</si>
  <si>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</si>
  <si>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</si>
  <si>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</si>
  <si>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</si>
  <si>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</si>
  <si>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</si>
  <si>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</si>
  <si>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</si>
  <si>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</si>
  <si>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</si>
  <si>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</si>
  <si>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</si>
  <si>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</si>
  <si>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</si>
  <si>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</si>
  <si>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</si>
  <si>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</si>
  <si>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</si>
  <si>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</si>
  <si>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</si>
  <si>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</si>
  <si>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</si>
  <si>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</si>
  <si>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</si>
  <si>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</si>
  <si>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</si>
  <si>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</si>
  <si>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</si>
  <si>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</si>
  <si>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</si>
  <si>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</si>
  <si>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</si>
  <si>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</si>
  <si>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</si>
  <si>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</si>
  <si>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</si>
  <si>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</si>
  <si>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</si>
  <si>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</si>
  <si>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</si>
  <si>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</si>
  <si>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</si>
  <si>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</si>
  <si>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</si>
  <si>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</si>
  <si>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</si>
  <si>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</si>
  <si>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</si>
  <si>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</si>
  <si>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</si>
  <si>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</si>
  <si>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</si>
  <si>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</si>
  <si>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</si>
  <si>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</si>
  <si>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</si>
  <si>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</si>
  <si>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</si>
  <si>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</si>
  <si>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</si>
  <si>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</si>
  <si>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</si>
  <si>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</si>
  <si>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</si>
  <si>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</si>
  <si>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</si>
  <si>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</si>
  <si>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</si>
  <si>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</si>
  <si>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</si>
  <si>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</si>
  <si>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</si>
  <si>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</si>
  <si>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</si>
  <si>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</si>
  <si>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</si>
  <si>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</si>
  <si>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</si>
  <si>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</si>
  <si>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</si>
  <si>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</si>
  <si>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</si>
  <si>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</si>
  <si>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</si>
  <si>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</si>
  <si>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</si>
  <si>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</si>
  <si>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</si>
  <si>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</si>
  <si>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</si>
  <si>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</si>
  <si>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</si>
  <si>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</si>
  <si>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</si>
  <si>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</si>
  <si>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</si>
  <si>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</si>
  <si>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</si>
  <si>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</si>
  <si>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</si>
  <si>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</si>
  <si>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</si>
  <si>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</si>
  <si>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</si>
  <si>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</si>
  <si>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</si>
  <si>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</si>
  <si>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</si>
  <si>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</si>
  <si>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</si>
  <si>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</si>
  <si>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</si>
  <si>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</si>
  <si>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</si>
  <si>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</si>
  <si>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</si>
  <si>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</si>
  <si>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</si>
  <si>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</si>
  <si>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</si>
  <si>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</si>
  <si>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</si>
  <si>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</si>
  <si>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</si>
  <si>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</si>
  <si>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</si>
  <si>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</si>
  <si>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</si>
  <si>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</si>
  <si>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</si>
  <si>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</si>
  <si>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</si>
  <si>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</si>
  <si>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</si>
  <si>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</si>
  <si>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</si>
  <si>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</si>
  <si>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</si>
  <si>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</si>
  <si>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</si>
  <si>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</si>
  <si>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</si>
  <si>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</si>
  <si>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</si>
  <si>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</si>
  <si>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</si>
  <si>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</si>
  <si>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</si>
  <si>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</si>
  <si>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</si>
  <si>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</si>
  <si>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</si>
  <si>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</si>
  <si>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</si>
  <si>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</si>
  <si>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</si>
  <si>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</si>
  <si>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</si>
  <si>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</si>
  <si>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</si>
  <si>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</si>
  <si>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</si>
  <si>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</si>
  <si>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</si>
  <si>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</si>
  <si>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</si>
  <si>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</si>
  <si>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</si>
  <si>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</si>
  <si>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</si>
  <si>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</si>
  <si>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</si>
  <si>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</si>
  <si>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</si>
  <si>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</si>
  <si>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</si>
  <si>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</si>
  <si>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</si>
  <si>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</si>
  <si>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</si>
  <si>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</si>
  <si>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</si>
  <si>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</si>
  <si>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</si>
  <si>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</si>
  <si>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</si>
  <si>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</si>
  <si>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</si>
  <si>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</si>
  <si>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</si>
  <si>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</si>
  <si>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</si>
  <si>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</si>
  <si>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</si>
  <si>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</si>
  <si>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</si>
  <si>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</si>
  <si>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</si>
  <si>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</si>
  <si>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</si>
  <si>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</si>
  <si>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</si>
  <si>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</si>
  <si>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</si>
  <si>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</si>
  <si>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</si>
  <si>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</si>
  <si>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</si>
  <si>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</si>
  <si>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</si>
  <si>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2348 SVEUČILIŠTE U SPLITU - FAKULTET GRAĐEVINARSTVA, ARHITEKTURE I GEODEZIJE</t>
  </si>
  <si>
    <t>Ante Tolj</t>
  </si>
  <si>
    <t>021/303-307</t>
  </si>
  <si>
    <t>ante.tolj@gradst.hr</t>
  </si>
  <si>
    <t>INSTITUT ZA OCEANOGRAFIJU I RIBARSTVO (2900)</t>
  </si>
  <si>
    <t>SVEUČILIŠTE U SPLITU - FAKULTET ELEKTROTEHNIKE, STROJARSTVA I BRODOGRADNJE (2330)</t>
  </si>
  <si>
    <t>SVEUČILIŠTE U SPLITU - PRIRODOSLOVNO - MATEMATIČKI FAKULTET (2410)</t>
  </si>
  <si>
    <t>SVEUČILIŠTE U SPLITU (2469)</t>
  </si>
  <si>
    <t>HRVATSKA ZAKLADA ZA ZNANOST (52209)</t>
  </si>
  <si>
    <t>MINISTARSTVO GOSPODARSTVA I ODRŽIVOG RAZVOJA (47053)</t>
  </si>
  <si>
    <t>SVEUČILIŠTE U ZAGREBU - FAKULTET ELEKTROTEHNIKE I RAČUNARSTVA (1757)</t>
  </si>
  <si>
    <t>SVEUČILIŠTE U ZADRU (23815)</t>
  </si>
  <si>
    <t>SVEUČILIŠTE U ZAGREBU - PRIRODOSLOVNO-MATEMATIČKI FAKULTET (1781)</t>
  </si>
  <si>
    <t>SECURE</t>
  </si>
  <si>
    <t>UNIVERSITY OF PADUA</t>
  </si>
  <si>
    <t xml:space="preserve"> Improve the climate change monitoring and planning of adaptation measures tackling specific effects, in the cooperation area</t>
  </si>
  <si>
    <t>Split, 27.09.2022.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</si>
</sst>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workbookViewId="0">
      <selection activeCell="C3" sqref="C3:E3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5293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5278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5280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5942926</v>
      </c>
      <c r="D16" s="107">
        <f>+D17+D18</f>
        <v>5146128</v>
      </c>
      <c r="E16" s="107">
        <f>+E17+E18</f>
        <v>5138605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5942661</v>
      </c>
      <c r="D17" s="110">
        <f>+'A.1 PRIHODI'!D30</f>
        <v>5145863</v>
      </c>
      <c r="E17" s="110">
        <f>+'A.1 PRIHODI'!D44</f>
        <v>5138340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265</v>
      </c>
      <c r="D18" s="110">
        <f>+'A.1 PRIHODI'!D33</f>
        <v>265</v>
      </c>
      <c r="E18" s="110">
        <f>+'A.1 PRIHODI'!D47</f>
        <v>265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6333942</v>
      </c>
      <c r="D19" s="114">
        <f>+D20+D21</f>
        <v>5294824</v>
      </c>
      <c r="E19" s="114">
        <f>+E20+E21</f>
        <v>5262837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6094511</v>
      </c>
      <c r="D20" s="116">
        <f>+'A.2 RASHODI'!D22</f>
        <v>5229129</v>
      </c>
      <c r="E20" s="116">
        <f>+'A.2 RASHODI'!D39</f>
        <v>5197940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239431</v>
      </c>
      <c r="D21" s="116">
        <f>+'A.2 RASHODI'!D30</f>
        <v>65695</v>
      </c>
      <c r="E21" s="116">
        <f>+'A.2 RASHODI'!D47</f>
        <v>64897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-391016</v>
      </c>
      <c r="D22" s="107">
        <f>+D16-D19</f>
        <v>-148696</v>
      </c>
      <c r="E22" s="107">
        <f>+E16-E19</f>
        <v>-124232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663944</v>
      </c>
      <c r="D29" s="115">
        <f>+'Unos prijenosa'!D13</f>
        <v>272928</v>
      </c>
      <c r="E29" s="115">
        <f>+'Unos prijenosa'!D21</f>
        <v>124232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-272928</v>
      </c>
      <c r="D30" s="119">
        <f>+'Unos prijenosa'!D15</f>
        <v>-124232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391016</v>
      </c>
      <c r="D31" s="114">
        <f t="shared" ref="D31:E31" si="2">+D27-D28+D29+D30</f>
        <v>148696</v>
      </c>
      <c r="E31" s="114">
        <f t="shared" si="2"/>
        <v>124232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44776975.947000004</v>
      </c>
      <c r="D62" s="107">
        <f>+D63+D64</f>
        <v>38773501.416000001</v>
      </c>
      <c r="E62" s="107">
        <f>+E63+E64</f>
        <v>38716819.372500002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44774979.304500006</v>
      </c>
      <c r="D63" s="110">
        <f t="shared" ref="D63:E63" si="3">+D17*7.5345</f>
        <v>38771504.773500003</v>
      </c>
      <c r="E63" s="110">
        <f t="shared" si="3"/>
        <v>38714822.730000004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1996.6425000000002</v>
      </c>
      <c r="D64" s="110">
        <f t="shared" ref="D64:E67" si="4">+D18*7.5345</f>
        <v>1996.6425000000002</v>
      </c>
      <c r="E64" s="110">
        <f t="shared" si="4"/>
        <v>1996.6425000000002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47723085.998999998</v>
      </c>
      <c r="D65" s="114">
        <f>+D66+D67</f>
        <v>39893851.428000003</v>
      </c>
      <c r="E65" s="114">
        <f>+E66+E67</f>
        <v>39652845.376500003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45919093.129500002</v>
      </c>
      <c r="D66" s="110">
        <f t="shared" si="4"/>
        <v>39398872.450500004</v>
      </c>
      <c r="E66" s="110">
        <f t="shared" si="4"/>
        <v>39163878.93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1803992.8695</v>
      </c>
      <c r="D67" s="110">
        <f t="shared" si="4"/>
        <v>494978.97750000004</v>
      </c>
      <c r="E67" s="110">
        <f t="shared" si="4"/>
        <v>488966.44650000002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-2946110.0519999936</v>
      </c>
      <c r="D68" s="107">
        <f>+D62-D65</f>
        <v>-1120350.012000002</v>
      </c>
      <c r="E68" s="107">
        <f>+E62-E65</f>
        <v>-936026.00400000066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5002486.068</v>
      </c>
      <c r="D75" s="110">
        <f t="shared" si="9"/>
        <v>2056376.0160000001</v>
      </c>
      <c r="E75" s="110">
        <f t="shared" si="9"/>
        <v>936026.00400000007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-2056376.0160000001</v>
      </c>
      <c r="D76" s="110">
        <f t="shared" si="10"/>
        <v>-936026.00400000007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2946110.0520000001</v>
      </c>
      <c r="D77" s="114">
        <f t="shared" ref="D77:E77" si="11">+D73-D74+D75+D76</f>
        <v>1120350.0120000001</v>
      </c>
      <c r="E77" s="114">
        <f t="shared" si="11"/>
        <v>936026.00400000007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6.5192580223083496E-9</v>
      </c>
      <c r="D79" s="124">
        <f t="shared" ref="D79:E79" si="12">+D68+D77</f>
        <v>-1.862645149230957E-9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172" workbookViewId="0">
      <selection activeCell="C190" sqref="C190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921" activePane="bottomRight" state="frozen"/>
      <selection pane="topRight" activeCell="B1" sqref="B1"/>
      <selection pane="bottomLeft" activeCell="A3" sqref="A3"/>
      <selection pane="bottomRight" activeCell="B946" sqref="B946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H25" sqref="H2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3550554</v>
      </c>
      <c r="H3" s="128">
        <v>3550554</v>
      </c>
      <c r="I3" s="128">
        <v>3550554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428368</v>
      </c>
      <c r="H4" s="128">
        <v>441737</v>
      </c>
      <c r="I4" s="128">
        <v>441737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11</v>
      </c>
      <c r="D5" s="83" t="str">
        <f t="shared" si="1"/>
        <v>Opći prihodi i primici</v>
      </c>
      <c r="E5" s="95" t="s">
        <v>650</v>
      </c>
      <c r="F5" s="134" t="str">
        <f t="shared" si="2"/>
        <v>Prihodi iz nadležnog proračuna za financiranje redovne djelatnosti proračunskih korisnika</v>
      </c>
      <c r="G5" s="128">
        <v>170096</v>
      </c>
      <c r="H5" s="128">
        <v>175405</v>
      </c>
      <c r="I5" s="128">
        <v>175405</v>
      </c>
      <c r="J5" s="95"/>
      <c r="L5" s="86" t="str">
        <f t="shared" si="3"/>
        <v>67</v>
      </c>
      <c r="M5" s="86" t="str">
        <f t="shared" si="4"/>
        <v>671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11</v>
      </c>
      <c r="D6" s="83" t="str">
        <f t="shared" si="1"/>
        <v>Opći prihodi i primici</v>
      </c>
      <c r="E6" s="95" t="s">
        <v>650</v>
      </c>
      <c r="F6" s="134" t="str">
        <f t="shared" si="2"/>
        <v>Prihodi iz nadležnog proračuna za financiranje redovne djelatnosti proračunskih korisnika</v>
      </c>
      <c r="G6" s="128">
        <v>20433</v>
      </c>
      <c r="H6" s="128"/>
      <c r="I6" s="128"/>
      <c r="J6" s="95"/>
      <c r="L6" s="86" t="str">
        <f t="shared" si="3"/>
        <v>67</v>
      </c>
      <c r="M6" s="86" t="str">
        <f t="shared" si="4"/>
        <v>671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61</v>
      </c>
      <c r="D7" s="83" t="str">
        <f t="shared" si="1"/>
        <v xml:space="preserve">Donacije </v>
      </c>
      <c r="E7" s="95">
        <v>663130000</v>
      </c>
      <c r="F7" s="134" t="str">
        <f t="shared" si="2"/>
        <v>Tekuće donacije od trgovačkih društava</v>
      </c>
      <c r="G7" s="128">
        <v>183518</v>
      </c>
      <c r="H7" s="128">
        <v>5309</v>
      </c>
      <c r="I7" s="128">
        <v>5309</v>
      </c>
      <c r="J7" s="95"/>
      <c r="L7" s="86" t="str">
        <f t="shared" si="3"/>
        <v>66</v>
      </c>
      <c r="M7" s="86" t="str">
        <f t="shared" si="4"/>
        <v>663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71</v>
      </c>
      <c r="D8" s="83" t="str">
        <f t="shared" si="1"/>
        <v>Prihodi od prodaje ili zamjene nefinancijske imovine i naknade s naslova osiguranja</v>
      </c>
      <c r="E8" s="95">
        <v>721110071</v>
      </c>
      <c r="F8" s="134" t="str">
        <f t="shared" si="2"/>
        <v>Stambeni objekti za zaposlene izvor 71</v>
      </c>
      <c r="G8" s="128">
        <v>265</v>
      </c>
      <c r="H8" s="128">
        <v>265</v>
      </c>
      <c r="I8" s="128">
        <v>265</v>
      </c>
      <c r="J8" s="95"/>
      <c r="L8" s="86" t="str">
        <f t="shared" si="3"/>
        <v>72</v>
      </c>
      <c r="M8" s="86" t="str">
        <f t="shared" si="4"/>
        <v>721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561</v>
      </c>
      <c r="D9" s="83" t="str">
        <f t="shared" si="1"/>
        <v>Europski socijalni fond (ESF)</v>
      </c>
      <c r="E9" s="95">
        <v>632310561</v>
      </c>
      <c r="F9" s="134" t="str">
        <f t="shared" si="2"/>
        <v>Europski socijalni fond (ESF)</v>
      </c>
      <c r="G9" s="128">
        <v>67536</v>
      </c>
      <c r="H9" s="128"/>
      <c r="I9" s="128"/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561</v>
      </c>
      <c r="D10" s="83" t="str">
        <f t="shared" si="1"/>
        <v>Europski socijalni fond (ESF)</v>
      </c>
      <c r="E10" s="95">
        <v>632410561</v>
      </c>
      <c r="F10" s="134" t="str">
        <f t="shared" si="2"/>
        <v>Europski socijalni fond (ESF)</v>
      </c>
      <c r="G10" s="128">
        <v>66361</v>
      </c>
      <c r="H10" s="128"/>
      <c r="I10" s="128"/>
      <c r="J10" s="95"/>
      <c r="L10" s="86" t="str">
        <f t="shared" si="3"/>
        <v>63</v>
      </c>
      <c r="M10" s="86" t="str">
        <f t="shared" si="4"/>
        <v>632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563</v>
      </c>
      <c r="D11" s="83" t="str">
        <f t="shared" si="1"/>
        <v>Europski fond za regionalni razvoj (ERDF)</v>
      </c>
      <c r="E11" s="95">
        <v>632310563</v>
      </c>
      <c r="F11" s="134" t="str">
        <f t="shared" si="2"/>
        <v>Europski fond za regionalni razvoj (EFRR)</v>
      </c>
      <c r="G11" s="128">
        <v>125024</v>
      </c>
      <c r="H11" s="128"/>
      <c r="I11" s="128"/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563</v>
      </c>
      <c r="D12" s="83" t="str">
        <f t="shared" si="1"/>
        <v>Europski fond za regionalni razvoj (ERDF)</v>
      </c>
      <c r="E12" s="95">
        <v>632310563</v>
      </c>
      <c r="F12" s="134" t="str">
        <f t="shared" si="2"/>
        <v>Europski fond za regionalni razvoj (EFRR)</v>
      </c>
      <c r="G12" s="128">
        <v>163488</v>
      </c>
      <c r="H12" s="128"/>
      <c r="I12" s="128"/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31</v>
      </c>
      <c r="D13" s="83" t="str">
        <f t="shared" si="1"/>
        <v>Vlastiti prihodi</v>
      </c>
      <c r="E13" s="95">
        <v>6614</v>
      </c>
      <c r="F13" s="134" t="str">
        <f t="shared" si="2"/>
        <v>Prihodi od prodanih proizvoda i robe</v>
      </c>
      <c r="G13" s="128">
        <v>3318</v>
      </c>
      <c r="H13" s="128">
        <v>3318</v>
      </c>
      <c r="I13" s="128">
        <v>3318</v>
      </c>
      <c r="J13" s="95"/>
      <c r="L13" s="86" t="str">
        <f t="shared" si="3"/>
        <v>66</v>
      </c>
      <c r="M13" s="86" t="str">
        <f t="shared" si="4"/>
        <v>661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31</v>
      </c>
      <c r="D14" s="83" t="str">
        <f t="shared" si="1"/>
        <v>Vlastiti prihodi</v>
      </c>
      <c r="E14" s="95">
        <v>6615</v>
      </c>
      <c r="F14" s="134" t="str">
        <f t="shared" si="2"/>
        <v>Prihodi od pruženih usluga</v>
      </c>
      <c r="G14" s="128">
        <v>554118</v>
      </c>
      <c r="H14" s="128">
        <v>607207</v>
      </c>
      <c r="I14" s="128">
        <v>633751</v>
      </c>
      <c r="J14" s="95"/>
      <c r="L14" s="86" t="str">
        <f t="shared" si="3"/>
        <v>66</v>
      </c>
      <c r="M14" s="86" t="str">
        <f t="shared" si="4"/>
        <v>661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43</v>
      </c>
      <c r="D15" s="83" t="str">
        <f t="shared" si="1"/>
        <v>Ostali prihodi za posebne namjene</v>
      </c>
      <c r="E15" s="95">
        <v>65264</v>
      </c>
      <c r="F15" s="134" t="str">
        <f t="shared" si="2"/>
        <v>Sufinanciranje cijene usluge, participacije i slično</v>
      </c>
      <c r="G15" s="128">
        <v>285354</v>
      </c>
      <c r="H15" s="128">
        <v>285354</v>
      </c>
      <c r="I15" s="128">
        <v>285354</v>
      </c>
      <c r="J15" s="95"/>
      <c r="L15" s="86" t="str">
        <f t="shared" si="3"/>
        <v>65</v>
      </c>
      <c r="M15" s="86" t="str">
        <f t="shared" si="4"/>
        <v>652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6391</v>
      </c>
      <c r="F16" s="134" t="str">
        <f t="shared" si="2"/>
        <v>Tekući prijenosi između proračunskih korisnika istog proračuna</v>
      </c>
      <c r="G16" s="128">
        <v>138506</v>
      </c>
      <c r="H16" s="128">
        <v>76979</v>
      </c>
      <c r="I16" s="128">
        <v>42912</v>
      </c>
      <c r="J16" s="95" t="s">
        <v>5285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6391</v>
      </c>
      <c r="F17" s="134" t="str">
        <f t="shared" si="2"/>
        <v>Tekući prijenosi između proračunskih korisnika istog proračuna</v>
      </c>
      <c r="G17" s="128">
        <v>7238</v>
      </c>
      <c r="H17" s="128"/>
      <c r="I17" s="128"/>
      <c r="J17" s="95" t="s">
        <v>5284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52</v>
      </c>
      <c r="D18" s="83" t="str">
        <f t="shared" si="1"/>
        <v xml:space="preserve">Ostale pomoći i darovnice </v>
      </c>
      <c r="E18" s="95">
        <v>6341</v>
      </c>
      <c r="F18" s="134" t="str">
        <f t="shared" si="2"/>
        <v xml:space="preserve">Tekuće pomoći od izvanproračunskih korisnika </v>
      </c>
      <c r="G18" s="128">
        <v>30451</v>
      </c>
      <c r="H18" s="128"/>
      <c r="I18" s="128"/>
      <c r="J18" s="95"/>
      <c r="L18" s="86" t="str">
        <f t="shared" si="3"/>
        <v>63</v>
      </c>
      <c r="M18" s="86" t="str">
        <f t="shared" si="4"/>
        <v>634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52</v>
      </c>
      <c r="D19" s="83" t="str">
        <f t="shared" si="1"/>
        <v xml:space="preserve">Ostale pomoći i darovnice </v>
      </c>
      <c r="E19" s="95">
        <v>6393</v>
      </c>
      <c r="F19" s="134" t="str">
        <f t="shared" si="2"/>
        <v>Tekući prijenosi između proračunskih korisnika istog proračuna temeljem prijenosa EU sredstava</v>
      </c>
      <c r="G19" s="128">
        <v>39746</v>
      </c>
      <c r="H19" s="128"/>
      <c r="I19" s="128"/>
      <c r="J19" s="95" t="s">
        <v>5286</v>
      </c>
      <c r="L19" s="86" t="str">
        <f t="shared" si="3"/>
        <v>63</v>
      </c>
      <c r="M19" s="86" t="str">
        <f t="shared" si="4"/>
        <v>639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52</v>
      </c>
      <c r="D20" s="83" t="str">
        <f t="shared" si="1"/>
        <v xml:space="preserve">Ostale pomoći i darovnice </v>
      </c>
      <c r="E20" s="95">
        <v>6394</v>
      </c>
      <c r="F20" s="134" t="str">
        <f t="shared" si="2"/>
        <v>Kapitalni prijenosi između proračunskih korisnika istog proračuna temeljem prijenosa EU sredstava</v>
      </c>
      <c r="G20" s="128">
        <v>50338</v>
      </c>
      <c r="H20" s="128"/>
      <c r="I20" s="128"/>
      <c r="J20" s="95" t="s">
        <v>5286</v>
      </c>
      <c r="L20" s="86" t="str">
        <f t="shared" si="3"/>
        <v>63</v>
      </c>
      <c r="M20" s="86" t="str">
        <f t="shared" si="4"/>
        <v>639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51</v>
      </c>
      <c r="D21" s="83" t="str">
        <f t="shared" si="1"/>
        <v xml:space="preserve">Pomoći EU </v>
      </c>
      <c r="E21" s="95">
        <v>632311700</v>
      </c>
      <c r="F21" s="134" t="str">
        <f t="shared" si="2"/>
        <v>Tekuće pomoći od institucija i tijela EU - ostalo</v>
      </c>
      <c r="G21" s="128">
        <v>27271</v>
      </c>
      <c r="H21" s="128"/>
      <c r="I21" s="128"/>
      <c r="J21" s="95"/>
      <c r="L21" s="86" t="str">
        <f t="shared" si="3"/>
        <v>63</v>
      </c>
      <c r="M21" s="86" t="str">
        <f t="shared" si="4"/>
        <v>632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52</v>
      </c>
      <c r="D22" s="83" t="str">
        <f t="shared" si="1"/>
        <v xml:space="preserve">Ostale pomoći i darovnice </v>
      </c>
      <c r="E22" s="95">
        <v>6393</v>
      </c>
      <c r="F22" s="134" t="str">
        <f t="shared" si="2"/>
        <v>Tekući prijenosi između proračunskih korisnika istog proračuna temeljem prijenosa EU sredstava</v>
      </c>
      <c r="G22" s="128">
        <v>30943</v>
      </c>
      <c r="H22" s="128"/>
      <c r="I22" s="128"/>
      <c r="J22" s="95" t="s">
        <v>5284</v>
      </c>
      <c r="L22" s="86" t="str">
        <f t="shared" si="3"/>
        <v>63</v>
      </c>
      <c r="M22" s="86" t="str">
        <f t="shared" si="4"/>
        <v>639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288512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147" activePane="bottomLeft" state="frozen"/>
      <selection pane="bottomLeft" activeCell="L16" sqref="L16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63</v>
      </c>
      <c r="H3" s="91" t="str">
        <f>IFERROR(VLOOKUP(G3,$AB$6:$AC$327,2,FALSE),"")</f>
        <v>REDOVNA DJELATNOST SVEUČILIŠTA U SPLITU</v>
      </c>
      <c r="I3" s="91" t="str">
        <f>IFERROR(VLOOKUP(G3,$AB$6:$AF$327,3,FALSE),"")</f>
        <v>0942</v>
      </c>
      <c r="J3" s="128">
        <v>2932359</v>
      </c>
      <c r="K3" s="128">
        <v>2932359</v>
      </c>
      <c r="L3" s="128">
        <v>2932359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63</v>
      </c>
      <c r="H4" s="91" t="str">
        <f t="shared" ref="H4:H67" si="3">IFERROR(VLOOKUP(G4,$AB$6:$AC$327,2,FALSE),"")</f>
        <v>REDOVNA DJELATNOST SVEUČILIŠTA U SPLITU</v>
      </c>
      <c r="I4" s="91" t="str">
        <f t="shared" ref="I4:I67" si="4">IFERROR(VLOOKUP(G4,$AB$6:$AF$327,3,FALSE),"")</f>
        <v>0942</v>
      </c>
      <c r="J4" s="128">
        <v>1195</v>
      </c>
      <c r="K4" s="128">
        <v>1195</v>
      </c>
      <c r="L4" s="128">
        <v>1195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63</v>
      </c>
      <c r="H5" s="91" t="str">
        <f t="shared" si="3"/>
        <v>REDOVNA DJELATNOST SVEUČILIŠTA U SPLITU</v>
      </c>
      <c r="I5" s="91" t="str">
        <f t="shared" si="4"/>
        <v>0942</v>
      </c>
      <c r="J5" s="128">
        <v>79437</v>
      </c>
      <c r="K5" s="128">
        <v>79437</v>
      </c>
      <c r="L5" s="128">
        <v>79437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63</v>
      </c>
      <c r="H6" s="91" t="str">
        <f t="shared" si="3"/>
        <v>REDOVNA DJELATNOST SVEUČILIŠTA U SPLITU</v>
      </c>
      <c r="I6" s="91" t="str">
        <f t="shared" si="4"/>
        <v>0942</v>
      </c>
      <c r="J6" s="128">
        <v>484036</v>
      </c>
      <c r="K6" s="128">
        <v>484036</v>
      </c>
      <c r="L6" s="128">
        <v>484036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63</v>
      </c>
      <c r="H7" s="91" t="str">
        <f t="shared" si="3"/>
        <v>REDOVNA DJELATNOST SVEUČILIŠTA U SPLITU</v>
      </c>
      <c r="I7" s="91" t="str">
        <f t="shared" si="4"/>
        <v>0942</v>
      </c>
      <c r="J7" s="128">
        <v>44595</v>
      </c>
      <c r="K7" s="128">
        <v>44595</v>
      </c>
      <c r="L7" s="128">
        <v>44595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63</v>
      </c>
      <c r="H8" s="91" t="str">
        <f t="shared" si="3"/>
        <v>REDOVNA DJELATNOST SVEUČILIŠTA U SPLITU</v>
      </c>
      <c r="I8" s="91" t="str">
        <f t="shared" si="4"/>
        <v>0942</v>
      </c>
      <c r="J8" s="128">
        <v>4247</v>
      </c>
      <c r="K8" s="128">
        <v>4247</v>
      </c>
      <c r="L8" s="128">
        <v>4247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63</v>
      </c>
      <c r="H9" s="91" t="str">
        <f t="shared" si="3"/>
        <v>REDOVNA DJELATNOST SVEUČILIŠTA U SPLITU</v>
      </c>
      <c r="I9" s="91" t="str">
        <f t="shared" si="4"/>
        <v>0942</v>
      </c>
      <c r="J9" s="128">
        <v>4685</v>
      </c>
      <c r="K9" s="128">
        <v>4685</v>
      </c>
      <c r="L9" s="128">
        <v>4685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7963</v>
      </c>
      <c r="K10" s="128">
        <v>7963</v>
      </c>
      <c r="L10" s="128">
        <v>7963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2654</v>
      </c>
      <c r="K11" s="128">
        <v>2654</v>
      </c>
      <c r="L11" s="128">
        <v>2654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3214</v>
      </c>
      <c r="F12" s="91" t="str">
        <f t="shared" si="2"/>
        <v>Ostale naknade troškova zaposlenima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6636</v>
      </c>
      <c r="K12" s="128">
        <v>6636</v>
      </c>
      <c r="L12" s="128">
        <v>6636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3221</v>
      </c>
      <c r="F13" s="91" t="str">
        <f t="shared" si="2"/>
        <v>Uredski materijal i ostali materijalni rashodi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19908</v>
      </c>
      <c r="K13" s="128">
        <v>19908</v>
      </c>
      <c r="L13" s="128">
        <v>19908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3222</v>
      </c>
      <c r="F14" s="91" t="str">
        <f t="shared" si="2"/>
        <v>Materijal i sirovine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1327</v>
      </c>
      <c r="K14" s="128">
        <v>1327</v>
      </c>
      <c r="L14" s="128">
        <v>1327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3223</v>
      </c>
      <c r="F15" s="91" t="str">
        <f t="shared" si="2"/>
        <v>Energija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159268</v>
      </c>
      <c r="K15" s="128">
        <v>171913</v>
      </c>
      <c r="L15" s="128">
        <v>171913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3224</v>
      </c>
      <c r="F16" s="91" t="str">
        <f t="shared" si="2"/>
        <v>Materijal i dijelovi za tekuće i investicijsko održavanje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5309</v>
      </c>
      <c r="K16" s="128">
        <v>5309</v>
      </c>
      <c r="L16" s="128">
        <v>5309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3225</v>
      </c>
      <c r="F17" s="91" t="str">
        <f t="shared" si="2"/>
        <v>Sitni inventar i auto gume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12547</v>
      </c>
      <c r="K17" s="128">
        <v>13272</v>
      </c>
      <c r="L17" s="128">
        <v>13272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3227</v>
      </c>
      <c r="F18" s="91" t="str">
        <f t="shared" si="2"/>
        <v>Službena, radna i zaštitna odjeća i obuća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1991</v>
      </c>
      <c r="K18" s="128">
        <v>1991</v>
      </c>
      <c r="L18" s="128">
        <v>1991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3231</v>
      </c>
      <c r="F19" s="91" t="str">
        <f t="shared" si="2"/>
        <v>Usluge telefona, pošte i prijevoza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10618</v>
      </c>
      <c r="K19" s="128">
        <v>10618</v>
      </c>
      <c r="L19" s="128">
        <v>10618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3232</v>
      </c>
      <c r="F20" s="91" t="str">
        <f t="shared" si="2"/>
        <v>Usluge tekućeg i investicijskog održavanja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39817</v>
      </c>
      <c r="K20" s="128">
        <v>39817</v>
      </c>
      <c r="L20" s="128">
        <v>39817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3233</v>
      </c>
      <c r="F21" s="91" t="str">
        <f t="shared" si="2"/>
        <v>Usluge promidžbe i informiranja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5309</v>
      </c>
      <c r="K21" s="128">
        <v>5309</v>
      </c>
      <c r="L21" s="128">
        <v>5309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3234</v>
      </c>
      <c r="F22" s="91" t="str">
        <f t="shared" si="2"/>
        <v>Komunalne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21236</v>
      </c>
      <c r="K22" s="128">
        <v>21236</v>
      </c>
      <c r="L22" s="128">
        <v>21236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3235</v>
      </c>
      <c r="F23" s="91" t="str">
        <f t="shared" si="2"/>
        <v>Zakupnine i najamnine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26545</v>
      </c>
      <c r="K23" s="128">
        <v>26545</v>
      </c>
      <c r="L23" s="128">
        <v>26545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3236</v>
      </c>
      <c r="F24" s="91" t="str">
        <f t="shared" si="2"/>
        <v>Zdravstvene i veterinarske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664</v>
      </c>
      <c r="K24" s="128">
        <v>664</v>
      </c>
      <c r="L24" s="128">
        <v>664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3237</v>
      </c>
      <c r="F25" s="91" t="str">
        <f t="shared" si="2"/>
        <v>Intelektualne i osobne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39817</v>
      </c>
      <c r="K25" s="128">
        <v>39817</v>
      </c>
      <c r="L25" s="128">
        <v>39817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3238</v>
      </c>
      <c r="F26" s="91" t="str">
        <f t="shared" si="2"/>
        <v>Računalne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26545</v>
      </c>
      <c r="K26" s="128">
        <v>26545</v>
      </c>
      <c r="L26" s="128">
        <v>26545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3239</v>
      </c>
      <c r="F27" s="91" t="str">
        <f t="shared" si="2"/>
        <v>Ostale usluge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13272</v>
      </c>
      <c r="K27" s="128">
        <v>13272</v>
      </c>
      <c r="L27" s="128">
        <v>13272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3241</v>
      </c>
      <c r="F28" s="91" t="str">
        <f t="shared" si="2"/>
        <v>Naknade troškova osobama izvan radnog odnosa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1991</v>
      </c>
      <c r="K28" s="128">
        <v>1991</v>
      </c>
      <c r="L28" s="128">
        <v>1991</v>
      </c>
      <c r="M28" s="95"/>
      <c r="O28" s="86" t="str">
        <f t="shared" si="5"/>
        <v>324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3292</v>
      </c>
      <c r="F29" s="91" t="str">
        <f t="shared" si="2"/>
        <v>Premije osiguranja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265</v>
      </c>
      <c r="K29" s="128">
        <v>265</v>
      </c>
      <c r="L29" s="128">
        <v>265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3293</v>
      </c>
      <c r="F30" s="91" t="str">
        <f t="shared" si="2"/>
        <v>Reprezentacija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3982</v>
      </c>
      <c r="K30" s="128">
        <v>3982</v>
      </c>
      <c r="L30" s="128">
        <v>3982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3294</v>
      </c>
      <c r="F31" s="91" t="str">
        <f t="shared" si="2"/>
        <v>Članarine i norme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1991</v>
      </c>
      <c r="K31" s="128">
        <v>1991</v>
      </c>
      <c r="L31" s="128">
        <v>1991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3295</v>
      </c>
      <c r="F32" s="91" t="str">
        <f t="shared" si="2"/>
        <v>Pristojbe i naknade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1991</v>
      </c>
      <c r="K32" s="128">
        <v>1991</v>
      </c>
      <c r="L32" s="128">
        <v>1991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3296</v>
      </c>
      <c r="F33" s="91" t="str">
        <f t="shared" si="2"/>
        <v>Troškovi sudskih postupaka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0</v>
      </c>
      <c r="K33" s="128">
        <v>0</v>
      </c>
      <c r="L33" s="128">
        <v>0</v>
      </c>
      <c r="M33" s="95"/>
      <c r="O33" s="86" t="str">
        <f t="shared" si="5"/>
        <v>329</v>
      </c>
      <c r="P33" s="86" t="str">
        <f t="shared" si="6"/>
        <v>32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3299</v>
      </c>
      <c r="F34" s="91" t="str">
        <f t="shared" si="2"/>
        <v>Ostali nespomenuti rashodi poslovanja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664</v>
      </c>
      <c r="K34" s="128">
        <v>664</v>
      </c>
      <c r="L34" s="128">
        <v>664</v>
      </c>
      <c r="M34" s="95"/>
      <c r="O34" s="86" t="str">
        <f t="shared" si="5"/>
        <v>329</v>
      </c>
      <c r="P34" s="86" t="str">
        <f t="shared" si="6"/>
        <v>32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3431</v>
      </c>
      <c r="F35" s="91" t="str">
        <f t="shared" si="2"/>
        <v>Bankarske usluge i usluge platnog prometa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3982</v>
      </c>
      <c r="K35" s="128">
        <v>3982</v>
      </c>
      <c r="L35" s="128">
        <v>3982</v>
      </c>
      <c r="M35" s="95"/>
      <c r="O35" s="86" t="str">
        <f t="shared" si="5"/>
        <v>343</v>
      </c>
      <c r="P35" s="86" t="str">
        <f t="shared" si="6"/>
        <v>34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3432</v>
      </c>
      <c r="F36" s="91" t="str">
        <f t="shared" si="2"/>
        <v>Negativne tečajne razlike i razlike zbog primjene valutne kl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0</v>
      </c>
      <c r="K36" s="128">
        <v>0</v>
      </c>
      <c r="L36" s="128">
        <v>0</v>
      </c>
      <c r="M36" s="95"/>
      <c r="O36" s="86" t="str">
        <f t="shared" si="5"/>
        <v>343</v>
      </c>
      <c r="P36" s="86" t="str">
        <f t="shared" si="6"/>
        <v>34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3433</v>
      </c>
      <c r="F37" s="91" t="str">
        <f t="shared" si="2"/>
        <v>Zatezne kamate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133</v>
      </c>
      <c r="K37" s="128">
        <v>133</v>
      </c>
      <c r="L37" s="128">
        <v>133</v>
      </c>
      <c r="M37" s="95"/>
      <c r="O37" s="86" t="str">
        <f t="shared" si="5"/>
        <v>343</v>
      </c>
      <c r="P37" s="86" t="str">
        <f t="shared" si="6"/>
        <v>34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4221</v>
      </c>
      <c r="F38" s="91" t="str">
        <f t="shared" si="2"/>
        <v>Uredska oprema i namještaj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6636</v>
      </c>
      <c r="K38" s="128">
        <v>6636</v>
      </c>
      <c r="L38" s="128">
        <v>6636</v>
      </c>
      <c r="M38" s="95"/>
      <c r="O38" s="86" t="str">
        <f t="shared" si="5"/>
        <v>422</v>
      </c>
      <c r="P38" s="86" t="str">
        <f t="shared" si="6"/>
        <v>42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4222</v>
      </c>
      <c r="F39" s="91" t="str">
        <f t="shared" si="2"/>
        <v>Komunikacijska oprema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0</v>
      </c>
      <c r="K39" s="128">
        <v>0</v>
      </c>
      <c r="L39" s="128">
        <v>0</v>
      </c>
      <c r="M39" s="95"/>
      <c r="O39" s="86" t="str">
        <f t="shared" si="5"/>
        <v>422</v>
      </c>
      <c r="P39" s="86" t="str">
        <f t="shared" si="6"/>
        <v>42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4223</v>
      </c>
      <c r="F40" s="91" t="str">
        <f t="shared" si="2"/>
        <v>Oprema za održavanje i zaštitu</v>
      </c>
      <c r="G40" s="129" t="s">
        <v>673</v>
      </c>
      <c r="H40" s="91" t="str">
        <f t="shared" si="3"/>
        <v>PROGRAMSKO FINANCIRANJE JAVNIH VISOKIH UČILIŠTA</v>
      </c>
      <c r="I40" s="91" t="str">
        <f t="shared" si="4"/>
        <v>0942</v>
      </c>
      <c r="J40" s="128">
        <v>1991</v>
      </c>
      <c r="K40" s="128">
        <v>1991</v>
      </c>
      <c r="L40" s="128">
        <v>1991</v>
      </c>
      <c r="M40" s="95"/>
      <c r="O40" s="86" t="str">
        <f t="shared" si="5"/>
        <v>422</v>
      </c>
      <c r="P40" s="86" t="str">
        <f t="shared" si="6"/>
        <v>42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4224</v>
      </c>
      <c r="F41" s="91" t="str">
        <f t="shared" si="2"/>
        <v>Medicinska i laboratorijska oprema</v>
      </c>
      <c r="G41" s="129" t="s">
        <v>673</v>
      </c>
      <c r="H41" s="91" t="str">
        <f t="shared" si="3"/>
        <v>PROGRAMSKO FINANCIRANJE JAVNIH VISOKIH UČILIŠTA</v>
      </c>
      <c r="I41" s="91" t="str">
        <f t="shared" si="4"/>
        <v>0942</v>
      </c>
      <c r="J41" s="128">
        <v>1327</v>
      </c>
      <c r="K41" s="128">
        <v>1327</v>
      </c>
      <c r="L41" s="128">
        <v>1327</v>
      </c>
      <c r="M41" s="95"/>
      <c r="O41" s="86" t="str">
        <f t="shared" si="5"/>
        <v>422</v>
      </c>
      <c r="P41" s="86" t="str">
        <f t="shared" si="6"/>
        <v>42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11</v>
      </c>
      <c r="D42" s="91" t="str">
        <f t="shared" si="1"/>
        <v>Opći prihodi i primici</v>
      </c>
      <c r="E42" s="96">
        <v>4225</v>
      </c>
      <c r="F42" s="91" t="str">
        <f t="shared" si="2"/>
        <v>Instrumenti, uređaji i strojevi</v>
      </c>
      <c r="G42" s="129" t="s">
        <v>673</v>
      </c>
      <c r="H42" s="91" t="str">
        <f t="shared" si="3"/>
        <v>PROGRAMSKO FINANCIRANJE JAVNIH VISOKIH UČILIŠTA</v>
      </c>
      <c r="I42" s="91" t="str">
        <f t="shared" si="4"/>
        <v>0942</v>
      </c>
      <c r="J42" s="128">
        <v>1327</v>
      </c>
      <c r="K42" s="128">
        <v>1327</v>
      </c>
      <c r="L42" s="128">
        <v>1327</v>
      </c>
      <c r="M42" s="95"/>
      <c r="O42" s="86" t="str">
        <f t="shared" si="5"/>
        <v>422</v>
      </c>
      <c r="P42" s="86" t="str">
        <f t="shared" si="6"/>
        <v>42</v>
      </c>
      <c r="Q42" s="86" t="str">
        <f t="shared" si="7"/>
        <v>11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11</v>
      </c>
      <c r="D43" s="91" t="str">
        <f t="shared" si="1"/>
        <v>Opći prihodi i primici</v>
      </c>
      <c r="E43" s="96">
        <v>4227</v>
      </c>
      <c r="F43" s="91" t="str">
        <f t="shared" si="2"/>
        <v>Uređaji, strojevi i oprema za ostale namjene</v>
      </c>
      <c r="G43" s="129" t="s">
        <v>673</v>
      </c>
      <c r="H43" s="91" t="str">
        <f t="shared" si="3"/>
        <v>PROGRAMSKO FINANCIRANJE JAVNIH VISOKIH UČILIŠTA</v>
      </c>
      <c r="I43" s="91" t="str">
        <f t="shared" si="4"/>
        <v>0942</v>
      </c>
      <c r="J43" s="128">
        <v>663</v>
      </c>
      <c r="K43" s="128">
        <v>662</v>
      </c>
      <c r="L43" s="128">
        <v>662</v>
      </c>
      <c r="M43" s="95"/>
      <c r="O43" s="86" t="str">
        <f t="shared" si="5"/>
        <v>422</v>
      </c>
      <c r="P43" s="86" t="str">
        <f t="shared" si="6"/>
        <v>42</v>
      </c>
      <c r="Q43" s="86" t="str">
        <f t="shared" si="7"/>
        <v>11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11</v>
      </c>
      <c r="D44" s="91" t="str">
        <f t="shared" si="1"/>
        <v>Opći prihodi i primici</v>
      </c>
      <c r="E44" s="96">
        <v>3111</v>
      </c>
      <c r="F44" s="91" t="str">
        <f t="shared" si="2"/>
        <v>Plaće za redovan rad</v>
      </c>
      <c r="G44" s="129" t="s">
        <v>1878</v>
      </c>
      <c r="H44" s="91" t="str">
        <f t="shared" si="3"/>
        <v>PRAVOMOĆNE SUDSKE PRESUDE</v>
      </c>
      <c r="I44" s="91" t="str">
        <f t="shared" si="4"/>
        <v>0942</v>
      </c>
      <c r="J44" s="128">
        <v>10419</v>
      </c>
      <c r="K44" s="128"/>
      <c r="L44" s="128"/>
      <c r="M44" s="95"/>
      <c r="O44" s="86" t="str">
        <f t="shared" si="5"/>
        <v>311</v>
      </c>
      <c r="P44" s="86" t="str">
        <f t="shared" si="6"/>
        <v>31</v>
      </c>
      <c r="Q44" s="86" t="str">
        <f t="shared" si="7"/>
        <v>11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11</v>
      </c>
      <c r="D45" s="91" t="str">
        <f t="shared" si="1"/>
        <v>Opći prihodi i primici</v>
      </c>
      <c r="E45" s="96">
        <v>3132</v>
      </c>
      <c r="F45" s="91" t="str">
        <f t="shared" si="2"/>
        <v>Doprinosi za obvezno zdravstveno osiguranje</v>
      </c>
      <c r="G45" s="129" t="s">
        <v>1878</v>
      </c>
      <c r="H45" s="91" t="str">
        <f t="shared" si="3"/>
        <v>PRAVOMOĆNE SUDSKE PRESUDE</v>
      </c>
      <c r="I45" s="91" t="str">
        <f t="shared" si="4"/>
        <v>0942</v>
      </c>
      <c r="J45" s="128">
        <v>1619</v>
      </c>
      <c r="K45" s="128"/>
      <c r="L45" s="128"/>
      <c r="M45" s="95"/>
      <c r="O45" s="86" t="str">
        <f t="shared" si="5"/>
        <v>313</v>
      </c>
      <c r="P45" s="86" t="str">
        <f t="shared" si="6"/>
        <v>31</v>
      </c>
      <c r="Q45" s="86" t="str">
        <f t="shared" si="7"/>
        <v>11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11</v>
      </c>
      <c r="D46" s="91" t="str">
        <f t="shared" si="1"/>
        <v>Opći prihodi i primici</v>
      </c>
      <c r="E46" s="96">
        <v>3132</v>
      </c>
      <c r="F46" s="91" t="str">
        <f t="shared" si="2"/>
        <v>Doprinosi za obvezno zdravstveno osiguranje</v>
      </c>
      <c r="G46" s="129" t="s">
        <v>1878</v>
      </c>
      <c r="H46" s="91" t="str">
        <f t="shared" si="3"/>
        <v>PRAVOMOĆNE SUDSKE PRESUDE</v>
      </c>
      <c r="I46" s="91" t="str">
        <f t="shared" si="4"/>
        <v>0942</v>
      </c>
      <c r="J46" s="128">
        <v>186</v>
      </c>
      <c r="K46" s="128"/>
      <c r="L46" s="128"/>
      <c r="M46" s="95"/>
      <c r="O46" s="86" t="str">
        <f t="shared" si="5"/>
        <v>313</v>
      </c>
      <c r="P46" s="86" t="str">
        <f t="shared" si="6"/>
        <v>31</v>
      </c>
      <c r="Q46" s="86" t="str">
        <f t="shared" si="7"/>
        <v>11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11</v>
      </c>
      <c r="D47" s="91" t="str">
        <f t="shared" si="1"/>
        <v>Opći prihodi i primici</v>
      </c>
      <c r="E47" s="96">
        <v>3295</v>
      </c>
      <c r="F47" s="91" t="str">
        <f t="shared" si="2"/>
        <v>Pristojbe i naknade</v>
      </c>
      <c r="G47" s="129" t="s">
        <v>1878</v>
      </c>
      <c r="H47" s="91" t="str">
        <f t="shared" si="3"/>
        <v>PRAVOMOĆNE SUDSKE PRESUDE</v>
      </c>
      <c r="I47" s="91" t="str">
        <f t="shared" si="4"/>
        <v>0942</v>
      </c>
      <c r="J47" s="128">
        <v>1327</v>
      </c>
      <c r="K47" s="128"/>
      <c r="L47" s="128"/>
      <c r="M47" s="95"/>
      <c r="O47" s="86" t="str">
        <f t="shared" si="5"/>
        <v>329</v>
      </c>
      <c r="P47" s="86" t="str">
        <f t="shared" si="6"/>
        <v>32</v>
      </c>
      <c r="Q47" s="86" t="str">
        <f t="shared" si="7"/>
        <v>11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11</v>
      </c>
      <c r="D48" s="91" t="str">
        <f t="shared" si="1"/>
        <v>Opći prihodi i primici</v>
      </c>
      <c r="E48" s="96">
        <v>3296</v>
      </c>
      <c r="F48" s="91" t="str">
        <f t="shared" si="2"/>
        <v>Troškovi sudskih postupaka</v>
      </c>
      <c r="G48" s="129" t="s">
        <v>1878</v>
      </c>
      <c r="H48" s="91" t="str">
        <f t="shared" si="3"/>
        <v>PRAVOMOĆNE SUDSKE PRESUDE</v>
      </c>
      <c r="I48" s="91" t="str">
        <f t="shared" si="4"/>
        <v>0942</v>
      </c>
      <c r="J48" s="128">
        <v>3484</v>
      </c>
      <c r="K48" s="128"/>
      <c r="L48" s="128"/>
      <c r="M48" s="95"/>
      <c r="O48" s="86" t="str">
        <f t="shared" si="5"/>
        <v>329</v>
      </c>
      <c r="P48" s="86" t="str">
        <f t="shared" si="6"/>
        <v>32</v>
      </c>
      <c r="Q48" s="86" t="str">
        <f t="shared" si="7"/>
        <v>11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11</v>
      </c>
      <c r="D49" s="91" t="str">
        <f t="shared" si="1"/>
        <v>Opći prihodi i primici</v>
      </c>
      <c r="E49" s="96">
        <v>3433</v>
      </c>
      <c r="F49" s="91" t="str">
        <f t="shared" si="2"/>
        <v>Zatezne kamate</v>
      </c>
      <c r="G49" s="129" t="s">
        <v>1878</v>
      </c>
      <c r="H49" s="91" t="str">
        <f t="shared" si="3"/>
        <v>PRAVOMOĆNE SUDSKE PRESUDE</v>
      </c>
      <c r="I49" s="91" t="str">
        <f t="shared" si="4"/>
        <v>0942</v>
      </c>
      <c r="J49" s="128">
        <v>3398</v>
      </c>
      <c r="K49" s="128"/>
      <c r="L49" s="128"/>
      <c r="M49" s="95"/>
      <c r="O49" s="86" t="str">
        <f t="shared" si="5"/>
        <v>343</v>
      </c>
      <c r="P49" s="86" t="str">
        <f t="shared" si="6"/>
        <v>34</v>
      </c>
      <c r="Q49" s="86" t="str">
        <f t="shared" si="7"/>
        <v>11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11</v>
      </c>
      <c r="D50" s="91" t="str">
        <f t="shared" si="1"/>
        <v>Opći prihodi i primici</v>
      </c>
      <c r="E50" s="96">
        <v>3211</v>
      </c>
      <c r="F50" s="91" t="str">
        <f t="shared" si="2"/>
        <v>Službena putovanja</v>
      </c>
      <c r="G50" s="129" t="s">
        <v>673</v>
      </c>
      <c r="H50" s="91" t="str">
        <f t="shared" si="3"/>
        <v>PROGRAMSKO FINANCIRANJE JAVNIH VISOKIH UČILIŠTA</v>
      </c>
      <c r="I50" s="91" t="str">
        <f t="shared" si="4"/>
        <v>0942</v>
      </c>
      <c r="J50" s="128">
        <v>39817</v>
      </c>
      <c r="K50" s="128">
        <v>39817</v>
      </c>
      <c r="L50" s="128">
        <v>39817</v>
      </c>
      <c r="M50" s="95"/>
      <c r="O50" s="86" t="str">
        <f t="shared" si="5"/>
        <v>321</v>
      </c>
      <c r="P50" s="86" t="str">
        <f t="shared" si="6"/>
        <v>32</v>
      </c>
      <c r="Q50" s="86" t="str">
        <f t="shared" si="7"/>
        <v>11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11</v>
      </c>
      <c r="D51" s="91" t="str">
        <f t="shared" si="1"/>
        <v>Opći prihodi i primici</v>
      </c>
      <c r="E51" s="96">
        <v>3212</v>
      </c>
      <c r="F51" s="91" t="str">
        <f t="shared" si="2"/>
        <v>Naknade za prijevoz, za rad na terenu i odvojeni život</v>
      </c>
      <c r="G51" s="129" t="s">
        <v>673</v>
      </c>
      <c r="H51" s="91" t="str">
        <f t="shared" si="3"/>
        <v>PROGRAMSKO FINANCIRANJE JAVNIH VISOKIH UČILIŠTA</v>
      </c>
      <c r="I51" s="91" t="str">
        <f t="shared" si="4"/>
        <v>0942</v>
      </c>
      <c r="J51" s="128">
        <v>0</v>
      </c>
      <c r="K51" s="128">
        <v>0</v>
      </c>
      <c r="L51" s="128">
        <v>0</v>
      </c>
      <c r="M51" s="95"/>
      <c r="O51" s="86" t="str">
        <f t="shared" si="5"/>
        <v>321</v>
      </c>
      <c r="P51" s="86" t="str">
        <f t="shared" si="6"/>
        <v>32</v>
      </c>
      <c r="Q51" s="86" t="str">
        <f t="shared" si="7"/>
        <v>11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11</v>
      </c>
      <c r="D52" s="91" t="str">
        <f t="shared" si="1"/>
        <v>Opći prihodi i primici</v>
      </c>
      <c r="E52" s="96">
        <v>3213</v>
      </c>
      <c r="F52" s="91" t="str">
        <f t="shared" si="2"/>
        <v>Stručno usavršavanje zaposlenika</v>
      </c>
      <c r="G52" s="129" t="s">
        <v>673</v>
      </c>
      <c r="H52" s="91" t="str">
        <f t="shared" si="3"/>
        <v>PROGRAMSKO FINANCIRANJE JAVNIH VISOKIH UČILIŠTA</v>
      </c>
      <c r="I52" s="91" t="str">
        <f t="shared" si="4"/>
        <v>0942</v>
      </c>
      <c r="J52" s="128">
        <v>19908</v>
      </c>
      <c r="K52" s="128">
        <v>19908</v>
      </c>
      <c r="L52" s="128">
        <v>19908</v>
      </c>
      <c r="M52" s="95"/>
      <c r="O52" s="86" t="str">
        <f t="shared" si="5"/>
        <v>321</v>
      </c>
      <c r="P52" s="86" t="str">
        <f t="shared" si="6"/>
        <v>32</v>
      </c>
      <c r="Q52" s="86" t="str">
        <f t="shared" si="7"/>
        <v>11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11</v>
      </c>
      <c r="D53" s="91" t="str">
        <f t="shared" si="1"/>
        <v>Opći prihodi i primici</v>
      </c>
      <c r="E53" s="96">
        <v>3214</v>
      </c>
      <c r="F53" s="91" t="str">
        <f t="shared" si="2"/>
        <v>Ostale naknade troškova zaposlenima</v>
      </c>
      <c r="G53" s="129" t="s">
        <v>673</v>
      </c>
      <c r="H53" s="91" t="str">
        <f t="shared" si="3"/>
        <v>PROGRAMSKO FINANCIRANJE JAVNIH VISOKIH UČILIŠTA</v>
      </c>
      <c r="I53" s="91" t="str">
        <f t="shared" si="4"/>
        <v>0942</v>
      </c>
      <c r="J53" s="128">
        <v>19908</v>
      </c>
      <c r="K53" s="128">
        <v>19908</v>
      </c>
      <c r="L53" s="128">
        <v>19908</v>
      </c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11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11</v>
      </c>
      <c r="D54" s="91" t="str">
        <f t="shared" si="1"/>
        <v>Opći prihodi i primici</v>
      </c>
      <c r="E54" s="96">
        <v>3221</v>
      </c>
      <c r="F54" s="91" t="str">
        <f t="shared" si="2"/>
        <v>Uredski materijal i ostali materijalni rashodi</v>
      </c>
      <c r="G54" s="129" t="s">
        <v>673</v>
      </c>
      <c r="H54" s="91" t="str">
        <f t="shared" si="3"/>
        <v>PROGRAMSKO FINANCIRANJE JAVNIH VISOKIH UČILIŠTA</v>
      </c>
      <c r="I54" s="91" t="str">
        <f t="shared" si="4"/>
        <v>0942</v>
      </c>
      <c r="J54" s="128">
        <v>3982</v>
      </c>
      <c r="K54" s="128">
        <v>3982</v>
      </c>
      <c r="L54" s="128">
        <v>3982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11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11</v>
      </c>
      <c r="D55" s="91" t="str">
        <f t="shared" si="1"/>
        <v>Opći prihodi i primici</v>
      </c>
      <c r="E55" s="96">
        <v>3222</v>
      </c>
      <c r="F55" s="91" t="str">
        <f t="shared" si="2"/>
        <v>Materijal i sirovine</v>
      </c>
      <c r="G55" s="129" t="s">
        <v>673</v>
      </c>
      <c r="H55" s="91" t="str">
        <f t="shared" si="3"/>
        <v>PROGRAMSKO FINANCIRANJE JAVNIH VISOKIH UČILIŠTA</v>
      </c>
      <c r="I55" s="91" t="str">
        <f t="shared" si="4"/>
        <v>0942</v>
      </c>
      <c r="J55" s="128">
        <v>5309</v>
      </c>
      <c r="K55" s="128">
        <v>5309</v>
      </c>
      <c r="L55" s="128">
        <v>5309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11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11</v>
      </c>
      <c r="D56" s="91" t="str">
        <f t="shared" si="1"/>
        <v>Opći prihodi i primici</v>
      </c>
      <c r="E56" s="96">
        <v>3223</v>
      </c>
      <c r="F56" s="91" t="str">
        <f t="shared" si="2"/>
        <v>Energija</v>
      </c>
      <c r="G56" s="129" t="s">
        <v>673</v>
      </c>
      <c r="H56" s="91" t="str">
        <f t="shared" si="3"/>
        <v>PROGRAMSKO FINANCIRANJE JAVNIH VISOKIH UČILIŠTA</v>
      </c>
      <c r="I56" s="91" t="str">
        <f t="shared" si="4"/>
        <v>0942</v>
      </c>
      <c r="J56" s="128">
        <v>0</v>
      </c>
      <c r="K56" s="128">
        <v>0</v>
      </c>
      <c r="L56" s="128">
        <v>0</v>
      </c>
      <c r="M56" s="95"/>
      <c r="O56" s="86" t="str">
        <f t="shared" si="5"/>
        <v>322</v>
      </c>
      <c r="P56" s="86" t="str">
        <f t="shared" si="6"/>
        <v>32</v>
      </c>
      <c r="Q56" s="86" t="str">
        <f t="shared" si="7"/>
        <v>11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11</v>
      </c>
      <c r="D57" s="91" t="str">
        <f t="shared" si="1"/>
        <v>Opći prihodi i primici</v>
      </c>
      <c r="E57" s="96">
        <v>3224</v>
      </c>
      <c r="F57" s="91" t="str">
        <f t="shared" si="2"/>
        <v>Materijal i dijelovi za tekuće i investicijsko održavanje</v>
      </c>
      <c r="G57" s="129" t="s">
        <v>673</v>
      </c>
      <c r="H57" s="91" t="str">
        <f t="shared" si="3"/>
        <v>PROGRAMSKO FINANCIRANJE JAVNIH VISOKIH UČILIŠTA</v>
      </c>
      <c r="I57" s="91" t="str">
        <f t="shared" si="4"/>
        <v>0942</v>
      </c>
      <c r="J57" s="128">
        <v>5309</v>
      </c>
      <c r="K57" s="128">
        <v>5309</v>
      </c>
      <c r="L57" s="128">
        <v>5309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11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11</v>
      </c>
      <c r="D58" s="91" t="str">
        <f t="shared" si="1"/>
        <v>Opći prihodi i primici</v>
      </c>
      <c r="E58" s="96">
        <v>3225</v>
      </c>
      <c r="F58" s="91" t="str">
        <f t="shared" si="2"/>
        <v>Sitni inventar i auto gume</v>
      </c>
      <c r="G58" s="129" t="s">
        <v>673</v>
      </c>
      <c r="H58" s="91" t="str">
        <f t="shared" si="3"/>
        <v>PROGRAMSKO FINANCIRANJE JAVNIH VISOKIH UČILIŠTA</v>
      </c>
      <c r="I58" s="91" t="str">
        <f t="shared" si="4"/>
        <v>0942</v>
      </c>
      <c r="J58" s="128">
        <v>13272</v>
      </c>
      <c r="K58" s="128">
        <v>13272</v>
      </c>
      <c r="L58" s="128">
        <v>13272</v>
      </c>
      <c r="M58" s="95"/>
      <c r="O58" s="86" t="str">
        <f t="shared" si="5"/>
        <v>322</v>
      </c>
      <c r="P58" s="86" t="str">
        <f t="shared" si="6"/>
        <v>32</v>
      </c>
      <c r="Q58" s="86" t="str">
        <f t="shared" si="7"/>
        <v>11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11</v>
      </c>
      <c r="D59" s="91" t="str">
        <f t="shared" si="1"/>
        <v>Opći prihodi i primici</v>
      </c>
      <c r="E59" s="96">
        <v>3231</v>
      </c>
      <c r="F59" s="91" t="str">
        <f t="shared" si="2"/>
        <v>Usluge telefona, pošte i prijevoza</v>
      </c>
      <c r="G59" s="129" t="s">
        <v>673</v>
      </c>
      <c r="H59" s="91" t="str">
        <f t="shared" si="3"/>
        <v>PROGRAMSKO FINANCIRANJE JAVNIH VISOKIH UČILIŠTA</v>
      </c>
      <c r="I59" s="91" t="str">
        <f t="shared" si="4"/>
        <v>0942</v>
      </c>
      <c r="J59" s="128">
        <v>1327</v>
      </c>
      <c r="K59" s="128">
        <v>1327</v>
      </c>
      <c r="L59" s="128">
        <v>1327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11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11</v>
      </c>
      <c r="D60" s="91" t="str">
        <f t="shared" si="1"/>
        <v>Opći prihodi i primici</v>
      </c>
      <c r="E60" s="96">
        <v>3232</v>
      </c>
      <c r="F60" s="91" t="str">
        <f t="shared" si="2"/>
        <v>Usluge tekućeg i investicijskog održavanja</v>
      </c>
      <c r="G60" s="129" t="s">
        <v>673</v>
      </c>
      <c r="H60" s="91" t="str">
        <f t="shared" si="3"/>
        <v>PROGRAMSKO FINANCIRANJE JAVNIH VISOKIH UČILIŠTA</v>
      </c>
      <c r="I60" s="91" t="str">
        <f t="shared" si="4"/>
        <v>0942</v>
      </c>
      <c r="J60" s="128">
        <v>3318</v>
      </c>
      <c r="K60" s="128">
        <v>3318</v>
      </c>
      <c r="L60" s="128">
        <v>3318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11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11</v>
      </c>
      <c r="D61" s="91" t="str">
        <f t="shared" si="1"/>
        <v>Opći prihodi i primici</v>
      </c>
      <c r="E61" s="96">
        <v>3233</v>
      </c>
      <c r="F61" s="91" t="str">
        <f t="shared" si="2"/>
        <v>Usluge promidžbe i informiranja</v>
      </c>
      <c r="G61" s="129" t="s">
        <v>673</v>
      </c>
      <c r="H61" s="91" t="str">
        <f t="shared" si="3"/>
        <v>PROGRAMSKO FINANCIRANJE JAVNIH VISOKIH UČILIŠTA</v>
      </c>
      <c r="I61" s="91" t="str">
        <f t="shared" si="4"/>
        <v>0942</v>
      </c>
      <c r="J61" s="128">
        <v>0</v>
      </c>
      <c r="K61" s="128">
        <v>0</v>
      </c>
      <c r="L61" s="128">
        <v>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11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11</v>
      </c>
      <c r="D62" s="91" t="str">
        <f t="shared" si="1"/>
        <v>Opći prihodi i primici</v>
      </c>
      <c r="E62" s="96">
        <v>3234</v>
      </c>
      <c r="F62" s="91" t="str">
        <f t="shared" si="2"/>
        <v>Komunalne usluge</v>
      </c>
      <c r="G62" s="129" t="s">
        <v>673</v>
      </c>
      <c r="H62" s="91" t="str">
        <f t="shared" si="3"/>
        <v>PROGRAMSKO FINANCIRANJE JAVNIH VISOKIH UČILIŠTA</v>
      </c>
      <c r="I62" s="91" t="str">
        <f t="shared" si="4"/>
        <v>0942</v>
      </c>
      <c r="J62" s="128">
        <v>0</v>
      </c>
      <c r="K62" s="128">
        <v>0</v>
      </c>
      <c r="L62" s="128">
        <v>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11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11</v>
      </c>
      <c r="D63" s="91" t="str">
        <f t="shared" si="1"/>
        <v>Opći prihodi i primici</v>
      </c>
      <c r="E63" s="96">
        <v>3235</v>
      </c>
      <c r="F63" s="91" t="str">
        <f t="shared" si="2"/>
        <v>Zakupnine i najamnine</v>
      </c>
      <c r="G63" s="129" t="s">
        <v>673</v>
      </c>
      <c r="H63" s="91" t="str">
        <f t="shared" si="3"/>
        <v>PROGRAMSKO FINANCIRANJE JAVNIH VISOKIH UČILIŠTA</v>
      </c>
      <c r="I63" s="91" t="str">
        <f t="shared" si="4"/>
        <v>0942</v>
      </c>
      <c r="J63" s="128">
        <v>5309</v>
      </c>
      <c r="K63" s="128">
        <v>5309</v>
      </c>
      <c r="L63" s="128">
        <v>5309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11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11</v>
      </c>
      <c r="D64" s="91" t="str">
        <f t="shared" si="1"/>
        <v>Opći prihodi i primici</v>
      </c>
      <c r="E64" s="96">
        <v>3236</v>
      </c>
      <c r="F64" s="91" t="str">
        <f t="shared" si="2"/>
        <v>Zdravstvene i veterinarske usluge</v>
      </c>
      <c r="G64" s="129" t="s">
        <v>673</v>
      </c>
      <c r="H64" s="91" t="str">
        <f t="shared" si="3"/>
        <v>PROGRAMSKO FINANCIRANJE JAVNIH VISOKIH UČILIŠTA</v>
      </c>
      <c r="I64" s="91" t="str">
        <f t="shared" si="4"/>
        <v>0942</v>
      </c>
      <c r="J64" s="128">
        <v>0</v>
      </c>
      <c r="K64" s="128">
        <v>0</v>
      </c>
      <c r="L64" s="128">
        <v>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11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11</v>
      </c>
      <c r="D65" s="91" t="str">
        <f t="shared" si="1"/>
        <v>Opći prihodi i primici</v>
      </c>
      <c r="E65" s="96">
        <v>3237</v>
      </c>
      <c r="F65" s="91" t="str">
        <f t="shared" si="2"/>
        <v>Intelektualne i osobne usluge</v>
      </c>
      <c r="G65" s="129" t="s">
        <v>673</v>
      </c>
      <c r="H65" s="91" t="str">
        <f t="shared" si="3"/>
        <v>PROGRAMSKO FINANCIRANJE JAVNIH VISOKIH UČILIŠTA</v>
      </c>
      <c r="I65" s="91" t="str">
        <f t="shared" si="4"/>
        <v>0942</v>
      </c>
      <c r="J65" s="128">
        <v>26545</v>
      </c>
      <c r="K65" s="128">
        <v>26545</v>
      </c>
      <c r="L65" s="128">
        <v>26545</v>
      </c>
      <c r="M65" s="95"/>
      <c r="O65" s="86" t="str">
        <f t="shared" si="5"/>
        <v>323</v>
      </c>
      <c r="P65" s="86" t="str">
        <f t="shared" si="6"/>
        <v>32</v>
      </c>
      <c r="Q65" s="86" t="str">
        <f t="shared" si="7"/>
        <v>11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11</v>
      </c>
      <c r="D66" s="91" t="str">
        <f t="shared" si="1"/>
        <v>Opći prihodi i primici</v>
      </c>
      <c r="E66" s="96">
        <v>3238</v>
      </c>
      <c r="F66" s="91" t="str">
        <f t="shared" si="2"/>
        <v>Računalne usluge</v>
      </c>
      <c r="G66" s="129" t="s">
        <v>673</v>
      </c>
      <c r="H66" s="91" t="str">
        <f t="shared" si="3"/>
        <v>PROGRAMSKO FINANCIRANJE JAVNIH VISOKIH UČILIŠTA</v>
      </c>
      <c r="I66" s="91" t="str">
        <f t="shared" si="4"/>
        <v>0942</v>
      </c>
      <c r="J66" s="128">
        <v>1991</v>
      </c>
      <c r="K66" s="128">
        <v>1991</v>
      </c>
      <c r="L66" s="128">
        <v>1991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11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11</v>
      </c>
      <c r="D67" s="91" t="str">
        <f t="shared" ref="D67:D130" si="13">IFERROR(VLOOKUP(C67,$S$6:$T$24,2,FALSE),"")</f>
        <v>Opći prihodi i primici</v>
      </c>
      <c r="E67" s="96">
        <v>3239</v>
      </c>
      <c r="F67" s="91" t="str">
        <f t="shared" si="2"/>
        <v>Ostale usluge</v>
      </c>
      <c r="G67" s="129" t="s">
        <v>673</v>
      </c>
      <c r="H67" s="91" t="str">
        <f t="shared" si="3"/>
        <v>PROGRAMSKO FINANCIRANJE JAVNIH VISOKIH UČILIŠTA</v>
      </c>
      <c r="I67" s="91" t="str">
        <f t="shared" si="4"/>
        <v>0942</v>
      </c>
      <c r="J67" s="128">
        <v>3318</v>
      </c>
      <c r="K67" s="128">
        <v>3318</v>
      </c>
      <c r="L67" s="128">
        <v>3318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11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11</v>
      </c>
      <c r="D68" s="91" t="str">
        <f t="shared" si="13"/>
        <v>Opći prihodi i primici</v>
      </c>
      <c r="E68" s="96">
        <v>3292</v>
      </c>
      <c r="F68" s="91" t="str">
        <f t="shared" ref="F68:F131" si="14">IFERROR(VLOOKUP(E68,$V$5:$X$129,2,FALSE),"")</f>
        <v>Premije osiguranja</v>
      </c>
      <c r="G68" s="129" t="s">
        <v>673</v>
      </c>
      <c r="H68" s="91" t="str">
        <f t="shared" ref="H68:H131" si="15">IFERROR(VLOOKUP(G68,$AB$6:$AC$327,2,FALSE),"")</f>
        <v>PROGRAMSKO FINANCIRANJE JAVNIH VISOKIH UČILIŠTA</v>
      </c>
      <c r="I68" s="91" t="str">
        <f t="shared" ref="I68:I131" si="16">IFERROR(VLOOKUP(G68,$AB$6:$AF$327,3,FALSE),"")</f>
        <v>0942</v>
      </c>
      <c r="J68" s="128">
        <v>1327</v>
      </c>
      <c r="K68" s="128">
        <v>1327</v>
      </c>
      <c r="L68" s="128">
        <v>1327</v>
      </c>
      <c r="M68" s="95"/>
      <c r="O68" s="86" t="str">
        <f t="shared" ref="O68:O131" si="17">LEFT(E68,3)</f>
        <v>329</v>
      </c>
      <c r="P68" s="86" t="str">
        <f t="shared" ref="P68:P131" si="18">LEFT(E68,2)</f>
        <v>32</v>
      </c>
      <c r="Q68" s="86" t="str">
        <f t="shared" ref="Q68:Q131" si="19">LEFT(C68,3)</f>
        <v>11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11</v>
      </c>
      <c r="D69" s="91" t="str">
        <f t="shared" si="13"/>
        <v>Opći prihodi i primici</v>
      </c>
      <c r="E69" s="96">
        <v>3293</v>
      </c>
      <c r="F69" s="91" t="str">
        <f t="shared" si="14"/>
        <v>Reprezentacija</v>
      </c>
      <c r="G69" s="129" t="s">
        <v>673</v>
      </c>
      <c r="H69" s="91" t="str">
        <f t="shared" si="15"/>
        <v>PROGRAMSKO FINANCIRANJE JAVNIH VISOKIH UČILIŠTA</v>
      </c>
      <c r="I69" s="91" t="str">
        <f t="shared" si="16"/>
        <v>0942</v>
      </c>
      <c r="J69" s="128">
        <v>0</v>
      </c>
      <c r="K69" s="128">
        <v>0</v>
      </c>
      <c r="L69" s="128">
        <v>0</v>
      </c>
      <c r="M69" s="95"/>
      <c r="O69" s="86" t="str">
        <f t="shared" si="17"/>
        <v>329</v>
      </c>
      <c r="P69" s="86" t="str">
        <f t="shared" si="18"/>
        <v>32</v>
      </c>
      <c r="Q69" s="86" t="str">
        <f t="shared" si="19"/>
        <v>11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11</v>
      </c>
      <c r="D70" s="91" t="str">
        <f t="shared" si="13"/>
        <v>Opći prihodi i primici</v>
      </c>
      <c r="E70" s="96">
        <v>3294</v>
      </c>
      <c r="F70" s="91" t="str">
        <f t="shared" si="14"/>
        <v>Članarine i norme</v>
      </c>
      <c r="G70" s="129" t="s">
        <v>673</v>
      </c>
      <c r="H70" s="91" t="str">
        <f t="shared" si="15"/>
        <v>PROGRAMSKO FINANCIRANJE JAVNIH VISOKIH UČILIŠTA</v>
      </c>
      <c r="I70" s="91" t="str">
        <f t="shared" si="16"/>
        <v>0942</v>
      </c>
      <c r="J70" s="128">
        <v>8627</v>
      </c>
      <c r="K70" s="128">
        <v>8627</v>
      </c>
      <c r="L70" s="128">
        <v>8627</v>
      </c>
      <c r="M70" s="95"/>
      <c r="O70" s="86" t="str">
        <f t="shared" si="17"/>
        <v>329</v>
      </c>
      <c r="P70" s="86" t="str">
        <f t="shared" si="18"/>
        <v>32</v>
      </c>
      <c r="Q70" s="86" t="str">
        <f t="shared" si="19"/>
        <v>11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11</v>
      </c>
      <c r="D71" s="91" t="str">
        <f t="shared" si="13"/>
        <v>Opći prihodi i primici</v>
      </c>
      <c r="E71" s="96">
        <v>3295</v>
      </c>
      <c r="F71" s="91" t="str">
        <f t="shared" si="14"/>
        <v>Pristojbe i naknade</v>
      </c>
      <c r="G71" s="129" t="s">
        <v>673</v>
      </c>
      <c r="H71" s="91" t="str">
        <f t="shared" si="15"/>
        <v>PROGRAMSKO FINANCIRANJE JAVNIH VISOKIH UČILIŠTA</v>
      </c>
      <c r="I71" s="91" t="str">
        <f t="shared" si="16"/>
        <v>0942</v>
      </c>
      <c r="J71" s="128">
        <v>398</v>
      </c>
      <c r="K71" s="128">
        <v>398</v>
      </c>
      <c r="L71" s="128">
        <v>398</v>
      </c>
      <c r="M71" s="95"/>
      <c r="O71" s="86" t="str">
        <f t="shared" si="17"/>
        <v>329</v>
      </c>
      <c r="P71" s="86" t="str">
        <f t="shared" si="18"/>
        <v>32</v>
      </c>
      <c r="Q71" s="86" t="str">
        <f t="shared" si="19"/>
        <v>11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11</v>
      </c>
      <c r="D72" s="91" t="str">
        <f t="shared" si="13"/>
        <v>Opći prihodi i primici</v>
      </c>
      <c r="E72" s="96">
        <v>3296</v>
      </c>
      <c r="F72" s="91" t="str">
        <f t="shared" si="14"/>
        <v>Troškovi sudskih postupaka</v>
      </c>
      <c r="G72" s="129" t="s">
        <v>673</v>
      </c>
      <c r="H72" s="91" t="str">
        <f t="shared" si="15"/>
        <v>PROGRAMSKO FINANCIRANJE JAVNIH VISOKIH UČILIŠTA</v>
      </c>
      <c r="I72" s="91" t="str">
        <f t="shared" si="16"/>
        <v>0942</v>
      </c>
      <c r="J72" s="128">
        <v>0</v>
      </c>
      <c r="K72" s="128">
        <v>0</v>
      </c>
      <c r="L72" s="128">
        <v>0</v>
      </c>
      <c r="M72" s="95"/>
      <c r="O72" s="86" t="str">
        <f t="shared" si="17"/>
        <v>329</v>
      </c>
      <c r="P72" s="86" t="str">
        <f t="shared" si="18"/>
        <v>32</v>
      </c>
      <c r="Q72" s="86" t="str">
        <f t="shared" si="19"/>
        <v>11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11</v>
      </c>
      <c r="D73" s="91" t="str">
        <f t="shared" si="13"/>
        <v>Opći prihodi i primici</v>
      </c>
      <c r="E73" s="96">
        <v>3299</v>
      </c>
      <c r="F73" s="91" t="str">
        <f t="shared" si="14"/>
        <v>Ostali nespomenuti rashodi poslovanja</v>
      </c>
      <c r="G73" s="129" t="s">
        <v>673</v>
      </c>
      <c r="H73" s="91" t="str">
        <f t="shared" si="15"/>
        <v>PROGRAMSKO FINANCIRANJE JAVNIH VISOKIH UČILIŠTA</v>
      </c>
      <c r="I73" s="91" t="str">
        <f t="shared" si="16"/>
        <v>0942</v>
      </c>
      <c r="J73" s="128">
        <v>664</v>
      </c>
      <c r="K73" s="128">
        <v>664</v>
      </c>
      <c r="L73" s="128">
        <v>664</v>
      </c>
      <c r="M73" s="95"/>
      <c r="O73" s="86" t="str">
        <f t="shared" si="17"/>
        <v>329</v>
      </c>
      <c r="P73" s="86" t="str">
        <f t="shared" si="18"/>
        <v>32</v>
      </c>
      <c r="Q73" s="86" t="str">
        <f t="shared" si="19"/>
        <v>11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11</v>
      </c>
      <c r="D74" s="91" t="str">
        <f t="shared" si="13"/>
        <v>Opći prihodi i primici</v>
      </c>
      <c r="E74" s="96">
        <v>3431</v>
      </c>
      <c r="F74" s="91" t="str">
        <f t="shared" si="14"/>
        <v>Bankarske usluge i usluge platnog prometa</v>
      </c>
      <c r="G74" s="129" t="s">
        <v>673</v>
      </c>
      <c r="H74" s="91" t="str">
        <f t="shared" si="15"/>
        <v>PROGRAMSKO FINANCIRANJE JAVNIH VISOKIH UČILIŠTA</v>
      </c>
      <c r="I74" s="91" t="str">
        <f t="shared" si="16"/>
        <v>0942</v>
      </c>
      <c r="J74" s="128">
        <v>796</v>
      </c>
      <c r="K74" s="128">
        <v>796</v>
      </c>
      <c r="L74" s="128">
        <v>796</v>
      </c>
      <c r="M74" s="95"/>
      <c r="O74" s="86" t="str">
        <f t="shared" si="17"/>
        <v>343</v>
      </c>
      <c r="P74" s="86" t="str">
        <f t="shared" si="18"/>
        <v>34</v>
      </c>
      <c r="Q74" s="86" t="str">
        <f t="shared" si="19"/>
        <v>11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11</v>
      </c>
      <c r="D75" s="91" t="str">
        <f t="shared" si="13"/>
        <v>Opći prihodi i primici</v>
      </c>
      <c r="E75" s="96">
        <v>3432</v>
      </c>
      <c r="F75" s="91" t="str">
        <f t="shared" si="14"/>
        <v>Negativne tečajne razlike i razlike zbog primjene valutne kl</v>
      </c>
      <c r="G75" s="129" t="s">
        <v>673</v>
      </c>
      <c r="H75" s="91" t="str">
        <f t="shared" si="15"/>
        <v>PROGRAMSKO FINANCIRANJE JAVNIH VISOKIH UČILIŠTA</v>
      </c>
      <c r="I75" s="91" t="str">
        <f t="shared" si="16"/>
        <v>0942</v>
      </c>
      <c r="J75" s="128">
        <v>465</v>
      </c>
      <c r="K75" s="128">
        <v>465</v>
      </c>
      <c r="L75" s="128">
        <v>465</v>
      </c>
      <c r="M75" s="95"/>
      <c r="O75" s="86" t="str">
        <f t="shared" si="17"/>
        <v>343</v>
      </c>
      <c r="P75" s="86" t="str">
        <f t="shared" si="18"/>
        <v>34</v>
      </c>
      <c r="Q75" s="86" t="str">
        <f t="shared" si="19"/>
        <v>11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11</v>
      </c>
      <c r="D76" s="91" t="str">
        <f t="shared" si="13"/>
        <v>Opći prihodi i primici</v>
      </c>
      <c r="E76" s="96">
        <v>3721</v>
      </c>
      <c r="F76" s="91" t="str">
        <f t="shared" si="14"/>
        <v>Naknade građanima i kućanstvima u novcu</v>
      </c>
      <c r="G76" s="129" t="s">
        <v>673</v>
      </c>
      <c r="H76" s="91" t="str">
        <f t="shared" si="15"/>
        <v>PROGRAMSKO FINANCIRANJE JAVNIH VISOKIH UČILIŠTA</v>
      </c>
      <c r="I76" s="91" t="str">
        <f t="shared" si="16"/>
        <v>0942</v>
      </c>
      <c r="J76" s="128">
        <v>2124</v>
      </c>
      <c r="K76" s="128">
        <v>2124</v>
      </c>
      <c r="L76" s="128">
        <v>2124</v>
      </c>
      <c r="M76" s="95"/>
      <c r="O76" s="86" t="str">
        <f t="shared" si="17"/>
        <v>372</v>
      </c>
      <c r="P76" s="86" t="str">
        <f t="shared" si="18"/>
        <v>37</v>
      </c>
      <c r="Q76" s="86" t="str">
        <f t="shared" si="19"/>
        <v>11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11</v>
      </c>
      <c r="D77" s="91" t="str">
        <f t="shared" si="13"/>
        <v>Opći prihodi i primici</v>
      </c>
      <c r="E77" s="96">
        <v>4221</v>
      </c>
      <c r="F77" s="91" t="str">
        <f t="shared" si="14"/>
        <v>Uredska oprema i namještaj</v>
      </c>
      <c r="G77" s="129" t="s">
        <v>673</v>
      </c>
      <c r="H77" s="91" t="str">
        <f t="shared" si="15"/>
        <v>PROGRAMSKO FINANCIRANJE JAVNIH VISOKIH UČILIŠTA</v>
      </c>
      <c r="I77" s="91" t="str">
        <f t="shared" si="16"/>
        <v>0942</v>
      </c>
      <c r="J77" s="128">
        <v>13272</v>
      </c>
      <c r="K77" s="128">
        <v>13272</v>
      </c>
      <c r="L77" s="128">
        <v>13272</v>
      </c>
      <c r="M77" s="95"/>
      <c r="O77" s="86" t="str">
        <f t="shared" si="17"/>
        <v>422</v>
      </c>
      <c r="P77" s="86" t="str">
        <f t="shared" si="18"/>
        <v>42</v>
      </c>
      <c r="Q77" s="86" t="str">
        <f t="shared" si="19"/>
        <v>11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11</v>
      </c>
      <c r="D78" s="91" t="str">
        <f t="shared" si="13"/>
        <v>Opći prihodi i primici</v>
      </c>
      <c r="E78" s="96">
        <v>4222</v>
      </c>
      <c r="F78" s="91" t="str">
        <f t="shared" si="14"/>
        <v>Komunikacijska oprema</v>
      </c>
      <c r="G78" s="129" t="s">
        <v>673</v>
      </c>
      <c r="H78" s="91" t="str">
        <f t="shared" si="15"/>
        <v>PROGRAMSKO FINANCIRANJE JAVNIH VISOKIH UČILIŠTA</v>
      </c>
      <c r="I78" s="91" t="str">
        <f t="shared" si="16"/>
        <v>0942</v>
      </c>
      <c r="J78" s="128">
        <v>0</v>
      </c>
      <c r="K78" s="128">
        <v>0</v>
      </c>
      <c r="L78" s="128">
        <v>0</v>
      </c>
      <c r="M78" s="95"/>
      <c r="O78" s="86" t="str">
        <f t="shared" si="17"/>
        <v>422</v>
      </c>
      <c r="P78" s="86" t="str">
        <f t="shared" si="18"/>
        <v>42</v>
      </c>
      <c r="Q78" s="86" t="str">
        <f t="shared" si="19"/>
        <v>11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11</v>
      </c>
      <c r="D79" s="91" t="str">
        <f t="shared" si="13"/>
        <v>Opći prihodi i primici</v>
      </c>
      <c r="E79" s="96">
        <v>4223</v>
      </c>
      <c r="F79" s="91" t="str">
        <f t="shared" si="14"/>
        <v>Oprema za održavanje i zaštitu</v>
      </c>
      <c r="G79" s="129" t="s">
        <v>673</v>
      </c>
      <c r="H79" s="91" t="str">
        <f t="shared" si="15"/>
        <v>PROGRAMSKO FINANCIRANJE JAVNIH VISOKIH UČILIŠTA</v>
      </c>
      <c r="I79" s="91" t="str">
        <f t="shared" si="16"/>
        <v>0942</v>
      </c>
      <c r="J79" s="128">
        <v>3318</v>
      </c>
      <c r="K79" s="128">
        <v>3318</v>
      </c>
      <c r="L79" s="128">
        <v>3318</v>
      </c>
      <c r="M79" s="95"/>
      <c r="O79" s="86" t="str">
        <f t="shared" si="17"/>
        <v>422</v>
      </c>
      <c r="P79" s="86" t="str">
        <f t="shared" si="18"/>
        <v>42</v>
      </c>
      <c r="Q79" s="86" t="str">
        <f t="shared" si="19"/>
        <v>11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11</v>
      </c>
      <c r="D80" s="91" t="str">
        <f t="shared" si="13"/>
        <v>Opći prihodi i primici</v>
      </c>
      <c r="E80" s="96">
        <v>4224</v>
      </c>
      <c r="F80" s="91" t="str">
        <f t="shared" si="14"/>
        <v>Medicinska i laboratorijska oprema</v>
      </c>
      <c r="G80" s="129" t="s">
        <v>673</v>
      </c>
      <c r="H80" s="91" t="str">
        <f t="shared" si="15"/>
        <v>PROGRAMSKO FINANCIRANJE JAVNIH VISOKIH UČILIŠTA</v>
      </c>
      <c r="I80" s="91" t="str">
        <f t="shared" si="16"/>
        <v>0942</v>
      </c>
      <c r="J80" s="128">
        <v>9025</v>
      </c>
      <c r="K80" s="128">
        <v>9025</v>
      </c>
      <c r="L80" s="128">
        <v>9025</v>
      </c>
      <c r="M80" s="95"/>
      <c r="O80" s="86" t="str">
        <f t="shared" si="17"/>
        <v>422</v>
      </c>
      <c r="P80" s="86" t="str">
        <f t="shared" si="18"/>
        <v>42</v>
      </c>
      <c r="Q80" s="86" t="str">
        <f t="shared" si="19"/>
        <v>11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11</v>
      </c>
      <c r="D81" s="91" t="str">
        <f t="shared" si="13"/>
        <v>Opći prihodi i primici</v>
      </c>
      <c r="E81" s="96">
        <v>4225</v>
      </c>
      <c r="F81" s="91" t="str">
        <f t="shared" si="14"/>
        <v>Instrumenti, uređaji i strojevi</v>
      </c>
      <c r="G81" s="129" t="s">
        <v>673</v>
      </c>
      <c r="H81" s="91" t="str">
        <f t="shared" si="15"/>
        <v>PROGRAMSKO FINANCIRANJE JAVNIH VISOKIH UČILIŠTA</v>
      </c>
      <c r="I81" s="91" t="str">
        <f t="shared" si="16"/>
        <v>0942</v>
      </c>
      <c r="J81" s="128">
        <v>3982</v>
      </c>
      <c r="K81" s="128">
        <v>3982</v>
      </c>
      <c r="L81" s="128">
        <v>3982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11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11</v>
      </c>
      <c r="D82" s="91" t="str">
        <f t="shared" si="13"/>
        <v>Opći prihodi i primici</v>
      </c>
      <c r="E82" s="96">
        <v>4227</v>
      </c>
      <c r="F82" s="91" t="str">
        <f t="shared" si="14"/>
        <v>Uređaji, strojevi i oprema za ostale namjene</v>
      </c>
      <c r="G82" s="129" t="s">
        <v>673</v>
      </c>
      <c r="H82" s="91" t="str">
        <f t="shared" si="15"/>
        <v>PROGRAMSKO FINANCIRANJE JAVNIH VISOKIH UČILIŠTA</v>
      </c>
      <c r="I82" s="91" t="str">
        <f t="shared" si="16"/>
        <v>0942</v>
      </c>
      <c r="J82" s="128">
        <v>2654</v>
      </c>
      <c r="K82" s="128">
        <v>2654</v>
      </c>
      <c r="L82" s="128">
        <v>2652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11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61</v>
      </c>
      <c r="D83" s="91" t="str">
        <f t="shared" si="13"/>
        <v>Donacije</v>
      </c>
      <c r="E83" s="96">
        <v>3237</v>
      </c>
      <c r="F83" s="91" t="str">
        <f t="shared" si="14"/>
        <v>Intelektualne i osobne usluge</v>
      </c>
      <c r="G83" s="129" t="s">
        <v>180</v>
      </c>
      <c r="H83" s="91" t="str">
        <f t="shared" si="15"/>
        <v>REDOVNA DJELATNOST SVEUČILIŠTA U SPLITU (IZ EVIDENCIJSKIH PRIHODA)</v>
      </c>
      <c r="I83" s="91" t="str">
        <f t="shared" si="16"/>
        <v>0942</v>
      </c>
      <c r="J83" s="128">
        <v>1327</v>
      </c>
      <c r="K83" s="128">
        <v>1327</v>
      </c>
      <c r="L83" s="128">
        <v>1327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61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61</v>
      </c>
      <c r="D84" s="91" t="str">
        <f t="shared" si="13"/>
        <v>Donacije</v>
      </c>
      <c r="E84" s="96">
        <v>3239</v>
      </c>
      <c r="F84" s="91" t="str">
        <f t="shared" si="14"/>
        <v>Ostale usluge</v>
      </c>
      <c r="G84" s="129" t="s">
        <v>180</v>
      </c>
      <c r="H84" s="91" t="str">
        <f t="shared" si="15"/>
        <v>REDOVNA DJELATNOST SVEUČILIŠTA U SPLITU (IZ EVIDENCIJSKIH PRIHODA)</v>
      </c>
      <c r="I84" s="91" t="str">
        <f t="shared" si="16"/>
        <v>0942</v>
      </c>
      <c r="J84" s="128">
        <v>664</v>
      </c>
      <c r="K84" s="128">
        <v>664</v>
      </c>
      <c r="L84" s="128">
        <v>664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61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61</v>
      </c>
      <c r="D85" s="91" t="str">
        <f t="shared" si="13"/>
        <v>Donacije</v>
      </c>
      <c r="E85" s="96">
        <v>3241</v>
      </c>
      <c r="F85" s="91" t="str">
        <f t="shared" si="14"/>
        <v>Naknade troškova osobama izvan radnog odnosa</v>
      </c>
      <c r="G85" s="129" t="s">
        <v>180</v>
      </c>
      <c r="H85" s="91" t="str">
        <f t="shared" si="15"/>
        <v>REDOVNA DJELATNOST SVEUČILIŠTA U SPLITU (IZ EVIDENCIJSKIH PRIHODA)</v>
      </c>
      <c r="I85" s="91" t="str">
        <f t="shared" si="16"/>
        <v>0942</v>
      </c>
      <c r="J85" s="128">
        <v>3318</v>
      </c>
      <c r="K85" s="128">
        <v>3318</v>
      </c>
      <c r="L85" s="128">
        <v>3318</v>
      </c>
      <c r="M85" s="95"/>
      <c r="O85" s="86" t="str">
        <f t="shared" si="17"/>
        <v>324</v>
      </c>
      <c r="P85" s="86" t="str">
        <f t="shared" si="18"/>
        <v>32</v>
      </c>
      <c r="Q85" s="86" t="str">
        <f t="shared" si="19"/>
        <v>61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71</v>
      </c>
      <c r="D86" s="91" t="str">
        <f t="shared" si="13"/>
        <v>Prihodi od nefin. imovine i nadoknade štete s osnova osig.</v>
      </c>
      <c r="E86" s="96">
        <v>3232</v>
      </c>
      <c r="F86" s="91" t="str">
        <f t="shared" si="14"/>
        <v>Usluge tekućeg i investicijskog održavanja</v>
      </c>
      <c r="G86" s="129" t="s">
        <v>180</v>
      </c>
      <c r="H86" s="91" t="str">
        <f t="shared" si="15"/>
        <v>REDOVNA DJELATNOST SVEUČILIŠTA U SPLITU (IZ EVIDENCIJSKIH PRIHODA)</v>
      </c>
      <c r="I86" s="91" t="str">
        <f t="shared" si="16"/>
        <v>0942</v>
      </c>
      <c r="J86" s="128">
        <v>265</v>
      </c>
      <c r="K86" s="128">
        <v>265</v>
      </c>
      <c r="L86" s="128">
        <v>265</v>
      </c>
      <c r="M86" s="95"/>
      <c r="O86" s="86" t="str">
        <f t="shared" si="17"/>
        <v>323</v>
      </c>
      <c r="P86" s="86" t="str">
        <f t="shared" si="18"/>
        <v>32</v>
      </c>
      <c r="Q86" s="86" t="str">
        <f t="shared" si="19"/>
        <v>71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31</v>
      </c>
      <c r="D87" s="91" t="str">
        <f t="shared" si="13"/>
        <v>Vlastiti prihodi</v>
      </c>
      <c r="E87" s="96">
        <v>3111</v>
      </c>
      <c r="F87" s="91" t="str">
        <f t="shared" si="14"/>
        <v>Plaće za redovan rad</v>
      </c>
      <c r="G87" s="129" t="s">
        <v>180</v>
      </c>
      <c r="H87" s="91" t="str">
        <f t="shared" si="15"/>
        <v>REDOVNA DJELATNOST SVEUČILIŠTA U SPLITU (IZ EVIDENCIJSKIH PRIHODA)</v>
      </c>
      <c r="I87" s="91" t="str">
        <f t="shared" si="16"/>
        <v>0942</v>
      </c>
      <c r="J87" s="128">
        <v>75652</v>
      </c>
      <c r="K87" s="128">
        <v>62380</v>
      </c>
      <c r="L87" s="128">
        <v>62380</v>
      </c>
      <c r="M87" s="95"/>
      <c r="O87" s="86" t="str">
        <f t="shared" si="17"/>
        <v>311</v>
      </c>
      <c r="P87" s="86" t="str">
        <f t="shared" si="18"/>
        <v>31</v>
      </c>
      <c r="Q87" s="86" t="str">
        <f t="shared" si="19"/>
        <v>31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31</v>
      </c>
      <c r="D88" s="91" t="str">
        <f t="shared" si="13"/>
        <v>Vlastiti prihodi</v>
      </c>
      <c r="E88" s="96">
        <v>3112</v>
      </c>
      <c r="F88" s="91" t="str">
        <f t="shared" si="14"/>
        <v>Plaće u naravi</v>
      </c>
      <c r="G88" s="129" t="s">
        <v>180</v>
      </c>
      <c r="H88" s="91" t="str">
        <f t="shared" si="15"/>
        <v>REDOVNA DJELATNOST SVEUČILIŠTA U SPLITU (IZ EVIDENCIJSKIH PRIHODA)</v>
      </c>
      <c r="I88" s="91" t="str">
        <f t="shared" si="16"/>
        <v>0942</v>
      </c>
      <c r="J88" s="128">
        <v>664</v>
      </c>
      <c r="K88" s="128">
        <v>664</v>
      </c>
      <c r="L88" s="128">
        <v>664</v>
      </c>
      <c r="M88" s="95"/>
      <c r="O88" s="86" t="str">
        <f t="shared" si="17"/>
        <v>311</v>
      </c>
      <c r="P88" s="86" t="str">
        <f t="shared" si="18"/>
        <v>31</v>
      </c>
      <c r="Q88" s="86" t="str">
        <f t="shared" si="19"/>
        <v>31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31</v>
      </c>
      <c r="D89" s="91" t="str">
        <f t="shared" si="13"/>
        <v>Vlastiti prihodi</v>
      </c>
      <c r="E89" s="96">
        <v>3121</v>
      </c>
      <c r="F89" s="91" t="str">
        <f t="shared" si="14"/>
        <v>Ostali rashodi za zaposlene</v>
      </c>
      <c r="G89" s="129" t="s">
        <v>180</v>
      </c>
      <c r="H89" s="91" t="str">
        <f t="shared" si="15"/>
        <v>REDOVNA DJELATNOST SVEUČILIŠTA U SPLITU (IZ EVIDENCIJSKIH PRIHODA)</v>
      </c>
      <c r="I89" s="91" t="str">
        <f t="shared" si="16"/>
        <v>0942</v>
      </c>
      <c r="J89" s="128">
        <v>5714</v>
      </c>
      <c r="K89" s="128">
        <v>5714</v>
      </c>
      <c r="L89" s="128">
        <v>5714</v>
      </c>
      <c r="M89" s="95"/>
      <c r="O89" s="86" t="str">
        <f t="shared" si="17"/>
        <v>312</v>
      </c>
      <c r="P89" s="86" t="str">
        <f t="shared" si="18"/>
        <v>31</v>
      </c>
      <c r="Q89" s="86" t="str">
        <f t="shared" si="19"/>
        <v>31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31</v>
      </c>
      <c r="D90" s="91" t="str">
        <f t="shared" si="13"/>
        <v>Vlastiti prihodi</v>
      </c>
      <c r="E90" s="96">
        <v>3132</v>
      </c>
      <c r="F90" s="91" t="str">
        <f t="shared" si="14"/>
        <v>Doprinosi za obvezno zdravstveno osiguranje</v>
      </c>
      <c r="G90" s="129" t="s">
        <v>180</v>
      </c>
      <c r="H90" s="91" t="str">
        <f t="shared" si="15"/>
        <v>REDOVNA DJELATNOST SVEUČILIŠTA U SPLITU (IZ EVIDENCIJSKIH PRIHODA)</v>
      </c>
      <c r="I90" s="91" t="str">
        <f t="shared" si="16"/>
        <v>0942</v>
      </c>
      <c r="J90" s="128">
        <v>8760</v>
      </c>
      <c r="K90" s="128">
        <v>6570</v>
      </c>
      <c r="L90" s="128">
        <v>6570</v>
      </c>
      <c r="M90" s="95"/>
      <c r="O90" s="86" t="str">
        <f t="shared" si="17"/>
        <v>313</v>
      </c>
      <c r="P90" s="86" t="str">
        <f t="shared" si="18"/>
        <v>31</v>
      </c>
      <c r="Q90" s="86" t="str">
        <f t="shared" si="19"/>
        <v>31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31</v>
      </c>
      <c r="D91" s="91" t="str">
        <f t="shared" si="13"/>
        <v>Vlastiti prihodi</v>
      </c>
      <c r="E91" s="96">
        <v>3211</v>
      </c>
      <c r="F91" s="91" t="str">
        <f t="shared" si="14"/>
        <v>Službena putovanja</v>
      </c>
      <c r="G91" s="129" t="s">
        <v>180</v>
      </c>
      <c r="H91" s="91" t="str">
        <f t="shared" si="15"/>
        <v>REDOVNA DJELATNOST SVEUČILIŠTA U SPLITU (IZ EVIDENCIJSKIH PRIHODA)</v>
      </c>
      <c r="I91" s="91" t="str">
        <f t="shared" si="16"/>
        <v>0942</v>
      </c>
      <c r="J91" s="128">
        <v>13936</v>
      </c>
      <c r="K91" s="128">
        <v>11281</v>
      </c>
      <c r="L91" s="128">
        <v>11281</v>
      </c>
      <c r="M91" s="95"/>
      <c r="O91" s="86" t="str">
        <f t="shared" si="17"/>
        <v>321</v>
      </c>
      <c r="P91" s="86" t="str">
        <f t="shared" si="18"/>
        <v>32</v>
      </c>
      <c r="Q91" s="86" t="str">
        <f t="shared" si="19"/>
        <v>31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31</v>
      </c>
      <c r="D92" s="91" t="str">
        <f t="shared" si="13"/>
        <v>Vlastiti prihodi</v>
      </c>
      <c r="E92" s="96">
        <v>3212</v>
      </c>
      <c r="F92" s="91" t="str">
        <f t="shared" si="14"/>
        <v>Naknade za prijevoz, za rad na terenu i odvojeni život</v>
      </c>
      <c r="G92" s="129" t="s">
        <v>180</v>
      </c>
      <c r="H92" s="91" t="str">
        <f t="shared" si="15"/>
        <v>REDOVNA DJELATNOST SVEUČILIŠTA U SPLITU (IZ EVIDENCIJSKIH PRIHODA)</v>
      </c>
      <c r="I92" s="91" t="str">
        <f t="shared" si="16"/>
        <v>0942</v>
      </c>
      <c r="J92" s="128">
        <v>796</v>
      </c>
      <c r="K92" s="128">
        <v>796</v>
      </c>
      <c r="L92" s="128">
        <v>796</v>
      </c>
      <c r="M92" s="95"/>
      <c r="O92" s="86" t="str">
        <f t="shared" si="17"/>
        <v>321</v>
      </c>
      <c r="P92" s="86" t="str">
        <f t="shared" si="18"/>
        <v>32</v>
      </c>
      <c r="Q92" s="86" t="str">
        <f t="shared" si="19"/>
        <v>31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31</v>
      </c>
      <c r="D93" s="91" t="str">
        <f t="shared" si="13"/>
        <v>Vlastiti prihodi</v>
      </c>
      <c r="E93" s="96">
        <v>3213</v>
      </c>
      <c r="F93" s="91" t="str">
        <f t="shared" si="14"/>
        <v>Stručno usavršavanje zaposlenika</v>
      </c>
      <c r="G93" s="129" t="s">
        <v>180</v>
      </c>
      <c r="H93" s="91" t="str">
        <f t="shared" si="15"/>
        <v>REDOVNA DJELATNOST SVEUČILIŠTA U SPLITU (IZ EVIDENCIJSKIH PRIHODA)</v>
      </c>
      <c r="I93" s="91" t="str">
        <f t="shared" si="16"/>
        <v>0942</v>
      </c>
      <c r="J93" s="128">
        <v>1062</v>
      </c>
      <c r="K93" s="128">
        <v>1062</v>
      </c>
      <c r="L93" s="128">
        <v>1062</v>
      </c>
      <c r="M93" s="95"/>
      <c r="O93" s="86" t="str">
        <f t="shared" si="17"/>
        <v>321</v>
      </c>
      <c r="P93" s="86" t="str">
        <f t="shared" si="18"/>
        <v>32</v>
      </c>
      <c r="Q93" s="86" t="str">
        <f t="shared" si="19"/>
        <v>31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31</v>
      </c>
      <c r="D94" s="91" t="str">
        <f t="shared" si="13"/>
        <v>Vlastiti prihodi</v>
      </c>
      <c r="E94" s="96">
        <v>3214</v>
      </c>
      <c r="F94" s="91" t="str">
        <f t="shared" si="14"/>
        <v>Ostale naknade troškova zaposlenima</v>
      </c>
      <c r="G94" s="129" t="s">
        <v>180</v>
      </c>
      <c r="H94" s="91" t="str">
        <f t="shared" si="15"/>
        <v>REDOVNA DJELATNOST SVEUČILIŠTA U SPLITU (IZ EVIDENCIJSKIH PRIHODA)</v>
      </c>
      <c r="I94" s="91" t="str">
        <f t="shared" si="16"/>
        <v>0942</v>
      </c>
      <c r="J94" s="128">
        <v>11945</v>
      </c>
      <c r="K94" s="128">
        <v>11945</v>
      </c>
      <c r="L94" s="128">
        <v>11945</v>
      </c>
      <c r="M94" s="95"/>
      <c r="O94" s="86" t="str">
        <f t="shared" si="17"/>
        <v>321</v>
      </c>
      <c r="P94" s="86" t="str">
        <f t="shared" si="18"/>
        <v>32</v>
      </c>
      <c r="Q94" s="86" t="str">
        <f t="shared" si="19"/>
        <v>31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31</v>
      </c>
      <c r="D95" s="91" t="str">
        <f t="shared" si="13"/>
        <v>Vlastiti prihodi</v>
      </c>
      <c r="E95" s="96">
        <v>3221</v>
      </c>
      <c r="F95" s="91" t="str">
        <f t="shared" si="14"/>
        <v>Uredski materijal i ostali materijalni rashodi</v>
      </c>
      <c r="G95" s="129" t="s">
        <v>180</v>
      </c>
      <c r="H95" s="91" t="str">
        <f t="shared" si="15"/>
        <v>REDOVNA DJELATNOST SVEUČILIŠTA U SPLITU (IZ EVIDENCIJSKIH PRIHODA)</v>
      </c>
      <c r="I95" s="91" t="str">
        <f t="shared" si="16"/>
        <v>0942</v>
      </c>
      <c r="J95" s="128">
        <v>5521</v>
      </c>
      <c r="K95" s="128">
        <v>4194</v>
      </c>
      <c r="L95" s="128">
        <v>4194</v>
      </c>
      <c r="M95" s="95"/>
      <c r="O95" s="86" t="str">
        <f t="shared" si="17"/>
        <v>322</v>
      </c>
      <c r="P95" s="86" t="str">
        <f t="shared" si="18"/>
        <v>32</v>
      </c>
      <c r="Q95" s="86" t="str">
        <f t="shared" si="19"/>
        <v>31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31</v>
      </c>
      <c r="D96" s="91" t="str">
        <f t="shared" si="13"/>
        <v>Vlastiti prihodi</v>
      </c>
      <c r="E96" s="96">
        <v>3222</v>
      </c>
      <c r="F96" s="91" t="str">
        <f t="shared" si="14"/>
        <v>Materijal i sirovine</v>
      </c>
      <c r="G96" s="129" t="s">
        <v>180</v>
      </c>
      <c r="H96" s="91" t="str">
        <f t="shared" si="15"/>
        <v>REDOVNA DJELATNOST SVEUČILIŠTA U SPLITU (IZ EVIDENCIJSKIH PRIHODA)</v>
      </c>
      <c r="I96" s="91" t="str">
        <f t="shared" si="16"/>
        <v>0942</v>
      </c>
      <c r="J96" s="128">
        <v>664</v>
      </c>
      <c r="K96" s="128">
        <v>664</v>
      </c>
      <c r="L96" s="128">
        <v>664</v>
      </c>
      <c r="M96" s="95"/>
      <c r="O96" s="86" t="str">
        <f t="shared" si="17"/>
        <v>322</v>
      </c>
      <c r="P96" s="86" t="str">
        <f t="shared" si="18"/>
        <v>32</v>
      </c>
      <c r="Q96" s="86" t="str">
        <f t="shared" si="19"/>
        <v>31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31</v>
      </c>
      <c r="D97" s="91" t="str">
        <f t="shared" si="13"/>
        <v>Vlastiti prihodi</v>
      </c>
      <c r="E97" s="96">
        <v>3223</v>
      </c>
      <c r="F97" s="91" t="str">
        <f t="shared" si="14"/>
        <v>Energija</v>
      </c>
      <c r="G97" s="129" t="s">
        <v>180</v>
      </c>
      <c r="H97" s="91" t="str">
        <f t="shared" si="15"/>
        <v>REDOVNA DJELATNOST SVEUČILIŠTA U SPLITU (IZ EVIDENCIJSKIH PRIHODA)</v>
      </c>
      <c r="I97" s="91" t="str">
        <f t="shared" si="16"/>
        <v>0942</v>
      </c>
      <c r="J97" s="128">
        <v>33181</v>
      </c>
      <c r="K97" s="128">
        <v>33181</v>
      </c>
      <c r="L97" s="128">
        <v>33181</v>
      </c>
      <c r="M97" s="95"/>
      <c r="O97" s="86" t="str">
        <f t="shared" si="17"/>
        <v>322</v>
      </c>
      <c r="P97" s="86" t="str">
        <f t="shared" si="18"/>
        <v>32</v>
      </c>
      <c r="Q97" s="86" t="str">
        <f t="shared" si="19"/>
        <v>31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31</v>
      </c>
      <c r="D98" s="91" t="str">
        <f t="shared" si="13"/>
        <v>Vlastiti prihodi</v>
      </c>
      <c r="E98" s="96">
        <v>3224</v>
      </c>
      <c r="F98" s="91" t="str">
        <f t="shared" si="14"/>
        <v>Materijal i dijelovi za tekuće i investicijsko održavanje</v>
      </c>
      <c r="G98" s="129" t="s">
        <v>180</v>
      </c>
      <c r="H98" s="91" t="str">
        <f t="shared" si="15"/>
        <v>REDOVNA DJELATNOST SVEUČILIŠTA U SPLITU (IZ EVIDENCIJSKIH PRIHODA)</v>
      </c>
      <c r="I98" s="91" t="str">
        <f t="shared" si="16"/>
        <v>0942</v>
      </c>
      <c r="J98" s="128">
        <v>4247</v>
      </c>
      <c r="K98" s="128">
        <v>265</v>
      </c>
      <c r="L98" s="128">
        <v>265</v>
      </c>
      <c r="M98" s="95"/>
      <c r="O98" s="86" t="str">
        <f t="shared" si="17"/>
        <v>322</v>
      </c>
      <c r="P98" s="86" t="str">
        <f t="shared" si="18"/>
        <v>32</v>
      </c>
      <c r="Q98" s="86" t="str">
        <f t="shared" si="19"/>
        <v>31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31</v>
      </c>
      <c r="D99" s="91" t="str">
        <f t="shared" si="13"/>
        <v>Vlastiti prihodi</v>
      </c>
      <c r="E99" s="96">
        <v>3225</v>
      </c>
      <c r="F99" s="91" t="str">
        <f t="shared" si="14"/>
        <v>Sitni inventar i auto gume</v>
      </c>
      <c r="G99" s="129" t="s">
        <v>180</v>
      </c>
      <c r="H99" s="91" t="str">
        <f t="shared" si="15"/>
        <v>REDOVNA DJELATNOST SVEUČILIŠTA U SPLITU (IZ EVIDENCIJSKIH PRIHODA)</v>
      </c>
      <c r="I99" s="91" t="str">
        <f t="shared" si="16"/>
        <v>0942</v>
      </c>
      <c r="J99" s="128">
        <v>3119</v>
      </c>
      <c r="K99" s="128">
        <v>1792</v>
      </c>
      <c r="L99" s="128">
        <v>1792</v>
      </c>
      <c r="M99" s="95"/>
      <c r="O99" s="86" t="str">
        <f t="shared" si="17"/>
        <v>322</v>
      </c>
      <c r="P99" s="86" t="str">
        <f t="shared" si="18"/>
        <v>32</v>
      </c>
      <c r="Q99" s="86" t="str">
        <f t="shared" si="19"/>
        <v>31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31</v>
      </c>
      <c r="D100" s="91" t="str">
        <f t="shared" si="13"/>
        <v>Vlastiti prihodi</v>
      </c>
      <c r="E100" s="96">
        <v>3231</v>
      </c>
      <c r="F100" s="91" t="str">
        <f t="shared" si="14"/>
        <v>Usluge telefona, pošte i prijevoza</v>
      </c>
      <c r="G100" s="129" t="s">
        <v>180</v>
      </c>
      <c r="H100" s="91" t="str">
        <f t="shared" si="15"/>
        <v>REDOVNA DJELATNOST SVEUČILIŠTA U SPLITU (IZ EVIDENCIJSKIH PRIHODA)</v>
      </c>
      <c r="I100" s="91" t="str">
        <f t="shared" si="16"/>
        <v>0942</v>
      </c>
      <c r="J100" s="128">
        <v>199</v>
      </c>
      <c r="K100" s="128">
        <v>199</v>
      </c>
      <c r="L100" s="128">
        <v>199</v>
      </c>
      <c r="M100" s="95"/>
      <c r="O100" s="86" t="str">
        <f t="shared" si="17"/>
        <v>323</v>
      </c>
      <c r="P100" s="86" t="str">
        <f t="shared" si="18"/>
        <v>32</v>
      </c>
      <c r="Q100" s="86" t="str">
        <f t="shared" si="19"/>
        <v>31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31</v>
      </c>
      <c r="D101" s="91" t="str">
        <f t="shared" si="13"/>
        <v>Vlastiti prihodi</v>
      </c>
      <c r="E101" s="96">
        <v>3232</v>
      </c>
      <c r="F101" s="91" t="str">
        <f t="shared" si="14"/>
        <v>Usluge tekućeg i investicijskog održavanja</v>
      </c>
      <c r="G101" s="129" t="s">
        <v>180</v>
      </c>
      <c r="H101" s="91" t="str">
        <f t="shared" si="15"/>
        <v>REDOVNA DJELATNOST SVEUČILIŠTA U SPLITU (IZ EVIDENCIJSKIH PRIHODA)</v>
      </c>
      <c r="I101" s="91" t="str">
        <f t="shared" si="16"/>
        <v>0942</v>
      </c>
      <c r="J101" s="128">
        <v>5097</v>
      </c>
      <c r="K101" s="128">
        <v>0</v>
      </c>
      <c r="L101" s="128">
        <v>0</v>
      </c>
      <c r="M101" s="95"/>
      <c r="O101" s="86" t="str">
        <f t="shared" si="17"/>
        <v>323</v>
      </c>
      <c r="P101" s="86" t="str">
        <f t="shared" si="18"/>
        <v>32</v>
      </c>
      <c r="Q101" s="86" t="str">
        <f t="shared" si="19"/>
        <v>31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31</v>
      </c>
      <c r="D102" s="91" t="str">
        <f t="shared" si="13"/>
        <v>Vlastiti prihodi</v>
      </c>
      <c r="E102" s="96">
        <v>3233</v>
      </c>
      <c r="F102" s="91" t="str">
        <f t="shared" si="14"/>
        <v>Usluge promidžbe i informiranja</v>
      </c>
      <c r="G102" s="129" t="s">
        <v>180</v>
      </c>
      <c r="H102" s="91" t="str">
        <f t="shared" si="15"/>
        <v>REDOVNA DJELATNOST SVEUČILIŠTA U SPLITU (IZ EVIDENCIJSKIH PRIHODA)</v>
      </c>
      <c r="I102" s="91" t="str">
        <f t="shared" si="16"/>
        <v>0942</v>
      </c>
      <c r="J102" s="128">
        <v>4712</v>
      </c>
      <c r="K102" s="128">
        <v>4712</v>
      </c>
      <c r="L102" s="128">
        <v>4712</v>
      </c>
      <c r="M102" s="95"/>
      <c r="O102" s="86" t="str">
        <f t="shared" si="17"/>
        <v>323</v>
      </c>
      <c r="P102" s="86" t="str">
        <f t="shared" si="18"/>
        <v>32</v>
      </c>
      <c r="Q102" s="86" t="str">
        <f t="shared" si="19"/>
        <v>31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31</v>
      </c>
      <c r="D103" s="91" t="str">
        <f t="shared" si="13"/>
        <v>Vlastiti prihodi</v>
      </c>
      <c r="E103" s="96">
        <v>3234</v>
      </c>
      <c r="F103" s="91" t="str">
        <f t="shared" si="14"/>
        <v>Komunalne usluge</v>
      </c>
      <c r="G103" s="129" t="s">
        <v>180</v>
      </c>
      <c r="H103" s="91" t="str">
        <f t="shared" si="15"/>
        <v>REDOVNA DJELATNOST SVEUČILIŠTA U SPLITU (IZ EVIDENCIJSKIH PRIHODA)</v>
      </c>
      <c r="I103" s="91" t="str">
        <f t="shared" si="16"/>
        <v>0942</v>
      </c>
      <c r="J103" s="128">
        <v>3610</v>
      </c>
      <c r="K103" s="128">
        <v>956</v>
      </c>
      <c r="L103" s="128">
        <v>956</v>
      </c>
      <c r="M103" s="95"/>
      <c r="O103" s="86" t="str">
        <f t="shared" si="17"/>
        <v>323</v>
      </c>
      <c r="P103" s="86" t="str">
        <f t="shared" si="18"/>
        <v>32</v>
      </c>
      <c r="Q103" s="86" t="str">
        <f t="shared" si="19"/>
        <v>31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31</v>
      </c>
      <c r="D104" s="91" t="str">
        <f t="shared" si="13"/>
        <v>Vlastiti prihodi</v>
      </c>
      <c r="E104" s="96">
        <v>3235</v>
      </c>
      <c r="F104" s="91" t="str">
        <f t="shared" si="14"/>
        <v>Zakupnine i najamnine</v>
      </c>
      <c r="G104" s="129" t="s">
        <v>180</v>
      </c>
      <c r="H104" s="91" t="str">
        <f t="shared" si="15"/>
        <v>REDOVNA DJELATNOST SVEUČILIŠTA U SPLITU (IZ EVIDENCIJSKIH PRIHODA)</v>
      </c>
      <c r="I104" s="91" t="str">
        <f t="shared" si="16"/>
        <v>0942</v>
      </c>
      <c r="J104" s="128">
        <v>3185</v>
      </c>
      <c r="K104" s="128">
        <v>531</v>
      </c>
      <c r="L104" s="128">
        <v>531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31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31</v>
      </c>
      <c r="D105" s="91" t="str">
        <f t="shared" si="13"/>
        <v>Vlastiti prihodi</v>
      </c>
      <c r="E105" s="96">
        <v>3236</v>
      </c>
      <c r="F105" s="91" t="str">
        <f t="shared" si="14"/>
        <v>Zdravstvene i veterinarske usluge</v>
      </c>
      <c r="G105" s="129" t="s">
        <v>180</v>
      </c>
      <c r="H105" s="91" t="str">
        <f t="shared" si="15"/>
        <v>REDOVNA DJELATNOST SVEUČILIŠTA U SPLITU (IZ EVIDENCIJSKIH PRIHODA)</v>
      </c>
      <c r="I105" s="91" t="str">
        <f t="shared" si="16"/>
        <v>0942</v>
      </c>
      <c r="J105" s="128">
        <v>2654</v>
      </c>
      <c r="K105" s="128">
        <v>0</v>
      </c>
      <c r="L105" s="128">
        <v>0</v>
      </c>
      <c r="M105" s="95"/>
      <c r="O105" s="86" t="str">
        <f t="shared" si="17"/>
        <v>323</v>
      </c>
      <c r="P105" s="86" t="str">
        <f t="shared" si="18"/>
        <v>32</v>
      </c>
      <c r="Q105" s="86" t="str">
        <f t="shared" si="19"/>
        <v>31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31</v>
      </c>
      <c r="D106" s="91" t="str">
        <f t="shared" si="13"/>
        <v>Vlastiti prihodi</v>
      </c>
      <c r="E106" s="96">
        <v>3237</v>
      </c>
      <c r="F106" s="91" t="str">
        <f t="shared" si="14"/>
        <v>Intelektualne i osobne usluge</v>
      </c>
      <c r="G106" s="129" t="s">
        <v>180</v>
      </c>
      <c r="H106" s="91" t="str">
        <f t="shared" si="15"/>
        <v>REDOVNA DJELATNOST SVEUČILIŠTA U SPLITU (IZ EVIDENCIJSKIH PRIHODA)</v>
      </c>
      <c r="I106" s="91" t="str">
        <f t="shared" si="16"/>
        <v>0942</v>
      </c>
      <c r="J106" s="128">
        <v>639724</v>
      </c>
      <c r="K106" s="128">
        <v>511262</v>
      </c>
      <c r="L106" s="128">
        <v>529040</v>
      </c>
      <c r="M106" s="95"/>
      <c r="O106" s="86" t="str">
        <f t="shared" si="17"/>
        <v>323</v>
      </c>
      <c r="P106" s="86" t="str">
        <f t="shared" si="18"/>
        <v>32</v>
      </c>
      <c r="Q106" s="86" t="str">
        <f t="shared" si="19"/>
        <v>31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31</v>
      </c>
      <c r="D107" s="91" t="str">
        <f t="shared" si="13"/>
        <v>Vlastiti prihodi</v>
      </c>
      <c r="E107" s="96">
        <v>3238</v>
      </c>
      <c r="F107" s="91" t="str">
        <f t="shared" si="14"/>
        <v>Računalne usluge</v>
      </c>
      <c r="G107" s="129" t="s">
        <v>180</v>
      </c>
      <c r="H107" s="91" t="str">
        <f t="shared" si="15"/>
        <v>REDOVNA DJELATNOST SVEUČILIŠTA U SPLITU (IZ EVIDENCIJSKIH PRIHODA)</v>
      </c>
      <c r="I107" s="91" t="str">
        <f t="shared" si="16"/>
        <v>0942</v>
      </c>
      <c r="J107" s="128">
        <v>0</v>
      </c>
      <c r="K107" s="128">
        <v>0</v>
      </c>
      <c r="L107" s="128">
        <v>0</v>
      </c>
      <c r="M107" s="95"/>
      <c r="O107" s="86" t="str">
        <f t="shared" si="17"/>
        <v>323</v>
      </c>
      <c r="P107" s="86" t="str">
        <f t="shared" si="18"/>
        <v>32</v>
      </c>
      <c r="Q107" s="86" t="str">
        <f t="shared" si="19"/>
        <v>31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31</v>
      </c>
      <c r="D108" s="91" t="str">
        <f t="shared" si="13"/>
        <v>Vlastiti prihodi</v>
      </c>
      <c r="E108" s="96">
        <v>3239</v>
      </c>
      <c r="F108" s="91" t="str">
        <f t="shared" si="14"/>
        <v>Ostale usluge</v>
      </c>
      <c r="G108" s="129" t="s">
        <v>180</v>
      </c>
      <c r="H108" s="91" t="str">
        <f t="shared" si="15"/>
        <v>REDOVNA DJELATNOST SVEUČILIŠTA U SPLITU (IZ EVIDENCIJSKIH PRIHODA)</v>
      </c>
      <c r="I108" s="91" t="str">
        <f t="shared" si="16"/>
        <v>0942</v>
      </c>
      <c r="J108" s="128">
        <v>5508</v>
      </c>
      <c r="K108" s="128">
        <v>5508</v>
      </c>
      <c r="L108" s="128">
        <v>5508</v>
      </c>
      <c r="M108" s="95"/>
      <c r="O108" s="86" t="str">
        <f t="shared" si="17"/>
        <v>323</v>
      </c>
      <c r="P108" s="86" t="str">
        <f t="shared" si="18"/>
        <v>32</v>
      </c>
      <c r="Q108" s="86" t="str">
        <f t="shared" si="19"/>
        <v>31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31</v>
      </c>
      <c r="D109" s="91" t="str">
        <f t="shared" si="13"/>
        <v>Vlastiti prihodi</v>
      </c>
      <c r="E109" s="96">
        <v>3241</v>
      </c>
      <c r="F109" s="91" t="str">
        <f t="shared" si="14"/>
        <v>Naknade troškova osobama izvan radnog odnosa</v>
      </c>
      <c r="G109" s="129" t="s">
        <v>180</v>
      </c>
      <c r="H109" s="91" t="str">
        <f t="shared" si="15"/>
        <v>REDOVNA DJELATNOST SVEUČILIŠTA U SPLITU (IZ EVIDENCIJSKIH PRIHODA)</v>
      </c>
      <c r="I109" s="91" t="str">
        <f t="shared" si="16"/>
        <v>0942</v>
      </c>
      <c r="J109" s="128">
        <v>929</v>
      </c>
      <c r="K109" s="128">
        <v>265</v>
      </c>
      <c r="L109" s="128">
        <v>265</v>
      </c>
      <c r="M109" s="95"/>
      <c r="O109" s="86" t="str">
        <f t="shared" si="17"/>
        <v>324</v>
      </c>
      <c r="P109" s="86" t="str">
        <f t="shared" si="18"/>
        <v>32</v>
      </c>
      <c r="Q109" s="86" t="str">
        <f t="shared" si="19"/>
        <v>31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31</v>
      </c>
      <c r="D110" s="91" t="str">
        <f t="shared" si="13"/>
        <v>Vlastiti prihodi</v>
      </c>
      <c r="E110" s="96">
        <v>3292</v>
      </c>
      <c r="F110" s="91" t="str">
        <f t="shared" si="14"/>
        <v>Premije osiguranja</v>
      </c>
      <c r="G110" s="129" t="s">
        <v>180</v>
      </c>
      <c r="H110" s="91" t="str">
        <f t="shared" si="15"/>
        <v>REDOVNA DJELATNOST SVEUČILIŠTA U SPLITU (IZ EVIDENCIJSKIH PRIHODA)</v>
      </c>
      <c r="I110" s="91" t="str">
        <f t="shared" si="16"/>
        <v>0942</v>
      </c>
      <c r="J110" s="128">
        <v>544</v>
      </c>
      <c r="K110" s="128">
        <v>544</v>
      </c>
      <c r="L110" s="128">
        <v>544</v>
      </c>
      <c r="M110" s="95"/>
      <c r="O110" s="86" t="str">
        <f t="shared" si="17"/>
        <v>329</v>
      </c>
      <c r="P110" s="86" t="str">
        <f t="shared" si="18"/>
        <v>32</v>
      </c>
      <c r="Q110" s="86" t="str">
        <f t="shared" si="19"/>
        <v>31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31</v>
      </c>
      <c r="D111" s="91" t="str">
        <f t="shared" si="13"/>
        <v>Vlastiti prihodi</v>
      </c>
      <c r="E111" s="96">
        <v>3293</v>
      </c>
      <c r="F111" s="91" t="str">
        <f t="shared" si="14"/>
        <v>Reprezentacija</v>
      </c>
      <c r="G111" s="129" t="s">
        <v>180</v>
      </c>
      <c r="H111" s="91" t="str">
        <f t="shared" si="15"/>
        <v>REDOVNA DJELATNOST SVEUČILIŠTA U SPLITU (IZ EVIDENCIJSKIH PRIHODA)</v>
      </c>
      <c r="I111" s="91" t="str">
        <f t="shared" si="16"/>
        <v>0942</v>
      </c>
      <c r="J111" s="128">
        <v>6636</v>
      </c>
      <c r="K111" s="128">
        <v>5309</v>
      </c>
      <c r="L111" s="128">
        <v>5309</v>
      </c>
      <c r="M111" s="95"/>
      <c r="O111" s="86" t="str">
        <f t="shared" si="17"/>
        <v>329</v>
      </c>
      <c r="P111" s="86" t="str">
        <f t="shared" si="18"/>
        <v>32</v>
      </c>
      <c r="Q111" s="86" t="str">
        <f t="shared" si="19"/>
        <v>31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31</v>
      </c>
      <c r="D112" s="91" t="str">
        <f t="shared" si="13"/>
        <v>Vlastiti prihodi</v>
      </c>
      <c r="E112" s="96">
        <v>3294</v>
      </c>
      <c r="F112" s="91" t="str">
        <f t="shared" si="14"/>
        <v>Članarine i norme</v>
      </c>
      <c r="G112" s="129" t="s">
        <v>180</v>
      </c>
      <c r="H112" s="91" t="str">
        <f t="shared" si="15"/>
        <v>REDOVNA DJELATNOST SVEUČILIŠTA U SPLITU (IZ EVIDENCIJSKIH PRIHODA)</v>
      </c>
      <c r="I112" s="91" t="str">
        <f t="shared" si="16"/>
        <v>0942</v>
      </c>
      <c r="J112" s="128">
        <v>3982</v>
      </c>
      <c r="K112" s="128">
        <v>3318</v>
      </c>
      <c r="L112" s="128">
        <v>3318</v>
      </c>
      <c r="M112" s="95"/>
      <c r="O112" s="86" t="str">
        <f t="shared" si="17"/>
        <v>329</v>
      </c>
      <c r="P112" s="86" t="str">
        <f t="shared" si="18"/>
        <v>32</v>
      </c>
      <c r="Q112" s="86" t="str">
        <f t="shared" si="19"/>
        <v>31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31</v>
      </c>
      <c r="D113" s="91" t="str">
        <f t="shared" si="13"/>
        <v>Vlastiti prihodi</v>
      </c>
      <c r="E113" s="96">
        <v>3295</v>
      </c>
      <c r="F113" s="91" t="str">
        <f t="shared" si="14"/>
        <v>Pristojbe i naknade</v>
      </c>
      <c r="G113" s="129" t="s">
        <v>180</v>
      </c>
      <c r="H113" s="91" t="str">
        <f t="shared" si="15"/>
        <v>REDOVNA DJELATNOST SVEUČILIŠTA U SPLITU (IZ EVIDENCIJSKIH PRIHODA)</v>
      </c>
      <c r="I113" s="91" t="str">
        <f t="shared" si="16"/>
        <v>0942</v>
      </c>
      <c r="J113" s="128">
        <v>796</v>
      </c>
      <c r="K113" s="128">
        <v>133</v>
      </c>
      <c r="L113" s="128">
        <v>133</v>
      </c>
      <c r="M113" s="95"/>
      <c r="O113" s="86" t="str">
        <f t="shared" si="17"/>
        <v>329</v>
      </c>
      <c r="P113" s="86" t="str">
        <f t="shared" si="18"/>
        <v>32</v>
      </c>
      <c r="Q113" s="86" t="str">
        <f t="shared" si="19"/>
        <v>31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31</v>
      </c>
      <c r="D114" s="91" t="str">
        <f t="shared" si="13"/>
        <v>Vlastiti prihodi</v>
      </c>
      <c r="E114" s="96">
        <v>3431</v>
      </c>
      <c r="F114" s="91" t="str">
        <f t="shared" si="14"/>
        <v>Bankarske usluge i usluge platnog prometa</v>
      </c>
      <c r="G114" s="129" t="s">
        <v>180</v>
      </c>
      <c r="H114" s="91" t="str">
        <f t="shared" si="15"/>
        <v>REDOVNA DJELATNOST SVEUČILIŠTA U SPLITU (IZ EVIDENCIJSKIH PRIHODA)</v>
      </c>
      <c r="I114" s="91" t="str">
        <f t="shared" si="16"/>
        <v>0942</v>
      </c>
      <c r="J114" s="128">
        <v>425</v>
      </c>
      <c r="K114" s="128">
        <v>425</v>
      </c>
      <c r="L114" s="128">
        <v>425</v>
      </c>
      <c r="M114" s="95"/>
      <c r="O114" s="86" t="str">
        <f t="shared" si="17"/>
        <v>343</v>
      </c>
      <c r="P114" s="86" t="str">
        <f t="shared" si="18"/>
        <v>34</v>
      </c>
      <c r="Q114" s="86" t="str">
        <f t="shared" si="19"/>
        <v>31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31</v>
      </c>
      <c r="D115" s="91" t="str">
        <f t="shared" si="13"/>
        <v>Vlastiti prihodi</v>
      </c>
      <c r="E115" s="96">
        <v>3432</v>
      </c>
      <c r="F115" s="91" t="str">
        <f t="shared" si="14"/>
        <v>Negativne tečajne razlike i razlike zbog primjene valutne kl</v>
      </c>
      <c r="G115" s="129" t="s">
        <v>180</v>
      </c>
      <c r="H115" s="91" t="str">
        <f t="shared" si="15"/>
        <v>REDOVNA DJELATNOST SVEUČILIŠTA U SPLITU (IZ EVIDENCIJSKIH PRIHODA)</v>
      </c>
      <c r="I115" s="91" t="str">
        <f t="shared" si="16"/>
        <v>0942</v>
      </c>
      <c r="J115" s="128">
        <v>133</v>
      </c>
      <c r="K115" s="128">
        <v>133</v>
      </c>
      <c r="L115" s="128">
        <v>133</v>
      </c>
      <c r="M115" s="95"/>
      <c r="O115" s="86" t="str">
        <f t="shared" si="17"/>
        <v>343</v>
      </c>
      <c r="P115" s="86" t="str">
        <f t="shared" si="18"/>
        <v>34</v>
      </c>
      <c r="Q115" s="86" t="str">
        <f t="shared" si="19"/>
        <v>31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31</v>
      </c>
      <c r="D116" s="91" t="str">
        <f t="shared" si="13"/>
        <v>Vlastiti prihodi</v>
      </c>
      <c r="E116" s="96">
        <v>3811</v>
      </c>
      <c r="F116" s="91" t="str">
        <f t="shared" si="14"/>
        <v>Tekuće donacije u novcu</v>
      </c>
      <c r="G116" s="129" t="s">
        <v>180</v>
      </c>
      <c r="H116" s="91" t="str">
        <f t="shared" si="15"/>
        <v>REDOVNA DJELATNOST SVEUČILIŠTA U SPLITU (IZ EVIDENCIJSKIH PRIHODA)</v>
      </c>
      <c r="I116" s="91" t="str">
        <f t="shared" si="16"/>
        <v>0942</v>
      </c>
      <c r="J116" s="128">
        <v>2654</v>
      </c>
      <c r="K116" s="128">
        <v>1991</v>
      </c>
      <c r="L116" s="128">
        <v>1991</v>
      </c>
      <c r="M116" s="95"/>
      <c r="O116" s="86" t="str">
        <f t="shared" si="17"/>
        <v>381</v>
      </c>
      <c r="P116" s="86" t="str">
        <f t="shared" si="18"/>
        <v>38</v>
      </c>
      <c r="Q116" s="86" t="str">
        <f t="shared" si="19"/>
        <v>31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31</v>
      </c>
      <c r="D117" s="91" t="str">
        <f t="shared" si="13"/>
        <v>Vlastiti prihodi</v>
      </c>
      <c r="E117" s="96">
        <v>4221</v>
      </c>
      <c r="F117" s="91" t="str">
        <f t="shared" si="14"/>
        <v>Uredska oprema i namještaj</v>
      </c>
      <c r="G117" s="129" t="s">
        <v>180</v>
      </c>
      <c r="H117" s="91" t="str">
        <f t="shared" si="15"/>
        <v>REDOVNA DJELATNOST SVEUČILIŠTA U SPLITU (IZ EVIDENCIJSKIH PRIHODA)</v>
      </c>
      <c r="I117" s="91" t="str">
        <f t="shared" si="16"/>
        <v>0942</v>
      </c>
      <c r="J117" s="128">
        <v>10087</v>
      </c>
      <c r="K117" s="128">
        <v>8760</v>
      </c>
      <c r="L117" s="128">
        <v>8760</v>
      </c>
      <c r="M117" s="95"/>
      <c r="O117" s="86" t="str">
        <f t="shared" si="17"/>
        <v>422</v>
      </c>
      <c r="P117" s="86" t="str">
        <f t="shared" si="18"/>
        <v>42</v>
      </c>
      <c r="Q117" s="86" t="str">
        <f t="shared" si="19"/>
        <v>31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31</v>
      </c>
      <c r="D118" s="91" t="str">
        <f t="shared" si="13"/>
        <v>Vlastiti prihodi</v>
      </c>
      <c r="E118" s="96">
        <v>4223</v>
      </c>
      <c r="F118" s="91" t="str">
        <f t="shared" si="14"/>
        <v>Oprema za održavanje i zaštitu</v>
      </c>
      <c r="G118" s="129" t="s">
        <v>180</v>
      </c>
      <c r="H118" s="91" t="str">
        <f t="shared" si="15"/>
        <v>REDOVNA DJELATNOST SVEUČILIŠTA U SPLITU (IZ EVIDENCIJSKIH PRIHODA)</v>
      </c>
      <c r="I118" s="91" t="str">
        <f t="shared" si="16"/>
        <v>0942</v>
      </c>
      <c r="J118" s="128">
        <v>1327</v>
      </c>
      <c r="K118" s="128"/>
      <c r="L118" s="128"/>
      <c r="M118" s="95"/>
      <c r="O118" s="86" t="str">
        <f t="shared" si="17"/>
        <v>422</v>
      </c>
      <c r="P118" s="86" t="str">
        <f t="shared" si="18"/>
        <v>42</v>
      </c>
      <c r="Q118" s="86" t="str">
        <f t="shared" si="19"/>
        <v>31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31</v>
      </c>
      <c r="D119" s="91" t="str">
        <f t="shared" si="13"/>
        <v>Vlastiti prihodi</v>
      </c>
      <c r="E119" s="96">
        <v>4227</v>
      </c>
      <c r="F119" s="91" t="str">
        <f t="shared" si="14"/>
        <v>Uređaji, strojevi i oprema za ostale namjene</v>
      </c>
      <c r="G119" s="129" t="s">
        <v>180</v>
      </c>
      <c r="H119" s="91" t="str">
        <f t="shared" si="15"/>
        <v>REDOVNA DJELATNOST SVEUČILIŠTA U SPLITU (IZ EVIDENCIJSKIH PRIHODA)</v>
      </c>
      <c r="I119" s="91" t="str">
        <f t="shared" si="16"/>
        <v>0942</v>
      </c>
      <c r="J119" s="128">
        <v>1321</v>
      </c>
      <c r="K119" s="128"/>
      <c r="L119" s="128"/>
      <c r="M119" s="95"/>
      <c r="O119" s="86" t="str">
        <f t="shared" si="17"/>
        <v>422</v>
      </c>
      <c r="P119" s="86" t="str">
        <f t="shared" si="18"/>
        <v>42</v>
      </c>
      <c r="Q119" s="86" t="str">
        <f t="shared" si="19"/>
        <v>31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43</v>
      </c>
      <c r="D120" s="91" t="str">
        <f t="shared" si="13"/>
        <v>Ostali prihodi za posebne namjene</v>
      </c>
      <c r="E120" s="96">
        <v>3111</v>
      </c>
      <c r="F120" s="91" t="str">
        <f t="shared" si="14"/>
        <v>Plaće za redovan rad</v>
      </c>
      <c r="G120" s="129" t="s">
        <v>180</v>
      </c>
      <c r="H120" s="91" t="str">
        <f t="shared" si="15"/>
        <v>REDOVNA DJELATNOST SVEUČILIŠTA U SPLITU (IZ EVIDENCIJSKIH PRIHODA)</v>
      </c>
      <c r="I120" s="91" t="str">
        <f t="shared" si="16"/>
        <v>0942</v>
      </c>
      <c r="J120" s="128">
        <v>6636</v>
      </c>
      <c r="K120" s="128">
        <v>6636</v>
      </c>
      <c r="L120" s="128">
        <v>6636</v>
      </c>
      <c r="M120" s="95"/>
      <c r="O120" s="86" t="str">
        <f t="shared" si="17"/>
        <v>311</v>
      </c>
      <c r="P120" s="86" t="str">
        <f t="shared" si="18"/>
        <v>31</v>
      </c>
      <c r="Q120" s="86" t="str">
        <f t="shared" si="19"/>
        <v>43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43</v>
      </c>
      <c r="D121" s="91" t="str">
        <f t="shared" si="13"/>
        <v>Ostali prihodi za posebne namjene</v>
      </c>
      <c r="E121" s="96">
        <v>3132</v>
      </c>
      <c r="F121" s="91" t="str">
        <f t="shared" si="14"/>
        <v>Doprinosi za obvezno zdravstveno osiguranje</v>
      </c>
      <c r="G121" s="129" t="s">
        <v>180</v>
      </c>
      <c r="H121" s="91" t="str">
        <f t="shared" si="15"/>
        <v>REDOVNA DJELATNOST SVEUČILIŠTA U SPLITU (IZ EVIDENCIJSKIH PRIHODA)</v>
      </c>
      <c r="I121" s="91" t="str">
        <f t="shared" si="16"/>
        <v>0942</v>
      </c>
      <c r="J121" s="128">
        <v>1095</v>
      </c>
      <c r="K121" s="128">
        <v>1095</v>
      </c>
      <c r="L121" s="128">
        <v>1095</v>
      </c>
      <c r="M121" s="95"/>
      <c r="O121" s="86" t="str">
        <f t="shared" si="17"/>
        <v>313</v>
      </c>
      <c r="P121" s="86" t="str">
        <f t="shared" si="18"/>
        <v>31</v>
      </c>
      <c r="Q121" s="86" t="str">
        <f t="shared" si="19"/>
        <v>43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43</v>
      </c>
      <c r="D122" s="91" t="str">
        <f t="shared" si="13"/>
        <v>Ostali prihodi za posebne namjene</v>
      </c>
      <c r="E122" s="96">
        <v>3211</v>
      </c>
      <c r="F122" s="91" t="str">
        <f t="shared" si="14"/>
        <v>Službena putovanja</v>
      </c>
      <c r="G122" s="129" t="s">
        <v>180</v>
      </c>
      <c r="H122" s="91" t="str">
        <f t="shared" si="15"/>
        <v>REDOVNA DJELATNOST SVEUČILIŠTA U SPLITU (IZ EVIDENCIJSKIH PRIHODA)</v>
      </c>
      <c r="I122" s="91" t="str">
        <f t="shared" si="16"/>
        <v>0942</v>
      </c>
      <c r="J122" s="128">
        <v>2389</v>
      </c>
      <c r="K122" s="128">
        <v>2389</v>
      </c>
      <c r="L122" s="128">
        <v>2389</v>
      </c>
      <c r="M122" s="95"/>
      <c r="O122" s="86" t="str">
        <f t="shared" si="17"/>
        <v>321</v>
      </c>
      <c r="P122" s="86" t="str">
        <f t="shared" si="18"/>
        <v>32</v>
      </c>
      <c r="Q122" s="86" t="str">
        <f t="shared" si="19"/>
        <v>43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43</v>
      </c>
      <c r="D123" s="91" t="str">
        <f t="shared" si="13"/>
        <v>Ostali prihodi za posebne namjene</v>
      </c>
      <c r="E123" s="96">
        <v>3212</v>
      </c>
      <c r="F123" s="91" t="str">
        <f t="shared" si="14"/>
        <v>Naknade za prijevoz, za rad na terenu i odvojeni život</v>
      </c>
      <c r="G123" s="129" t="s">
        <v>180</v>
      </c>
      <c r="H123" s="91" t="str">
        <f t="shared" si="15"/>
        <v>REDOVNA DJELATNOST SVEUČILIŠTA U SPLITU (IZ EVIDENCIJSKIH PRIHODA)</v>
      </c>
      <c r="I123" s="91" t="str">
        <f t="shared" si="16"/>
        <v>0942</v>
      </c>
      <c r="J123" s="128">
        <v>0</v>
      </c>
      <c r="K123" s="128">
        <v>0</v>
      </c>
      <c r="L123" s="128">
        <v>0</v>
      </c>
      <c r="M123" s="95"/>
      <c r="O123" s="86" t="str">
        <f t="shared" si="17"/>
        <v>321</v>
      </c>
      <c r="P123" s="86" t="str">
        <f t="shared" si="18"/>
        <v>32</v>
      </c>
      <c r="Q123" s="86" t="str">
        <f t="shared" si="19"/>
        <v>43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43</v>
      </c>
      <c r="D124" s="91" t="str">
        <f t="shared" si="13"/>
        <v>Ostali prihodi za posebne namjene</v>
      </c>
      <c r="E124" s="96">
        <v>3213</v>
      </c>
      <c r="F124" s="91" t="str">
        <f t="shared" si="14"/>
        <v>Stručno usavršavanje zaposlenika</v>
      </c>
      <c r="G124" s="129" t="s">
        <v>180</v>
      </c>
      <c r="H124" s="91" t="str">
        <f t="shared" si="15"/>
        <v>REDOVNA DJELATNOST SVEUČILIŠTA U SPLITU (IZ EVIDENCIJSKIH PRIHODA)</v>
      </c>
      <c r="I124" s="91" t="str">
        <f t="shared" si="16"/>
        <v>0942</v>
      </c>
      <c r="J124" s="128">
        <v>1327</v>
      </c>
      <c r="K124" s="128">
        <v>1327</v>
      </c>
      <c r="L124" s="128">
        <v>1327</v>
      </c>
      <c r="M124" s="95"/>
      <c r="O124" s="86" t="str">
        <f t="shared" si="17"/>
        <v>321</v>
      </c>
      <c r="P124" s="86" t="str">
        <f t="shared" si="18"/>
        <v>32</v>
      </c>
      <c r="Q124" s="86" t="str">
        <f t="shared" si="19"/>
        <v>43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43</v>
      </c>
      <c r="D125" s="91" t="str">
        <f t="shared" si="13"/>
        <v>Ostali prihodi za posebne namjene</v>
      </c>
      <c r="E125" s="96">
        <v>3214</v>
      </c>
      <c r="F125" s="91" t="str">
        <f t="shared" si="14"/>
        <v>Ostale naknade troškova zaposlenima</v>
      </c>
      <c r="G125" s="129" t="s">
        <v>180</v>
      </c>
      <c r="H125" s="91" t="str">
        <f t="shared" si="15"/>
        <v>REDOVNA DJELATNOST SVEUČILIŠTA U SPLITU (IZ EVIDENCIJSKIH PRIHODA)</v>
      </c>
      <c r="I125" s="91" t="str">
        <f t="shared" si="16"/>
        <v>0942</v>
      </c>
      <c r="J125" s="128">
        <v>1327</v>
      </c>
      <c r="K125" s="128">
        <v>1327</v>
      </c>
      <c r="L125" s="128">
        <v>1327</v>
      </c>
      <c r="M125" s="95"/>
      <c r="O125" s="86" t="str">
        <f t="shared" si="17"/>
        <v>321</v>
      </c>
      <c r="P125" s="86" t="str">
        <f t="shared" si="18"/>
        <v>32</v>
      </c>
      <c r="Q125" s="86" t="str">
        <f t="shared" si="19"/>
        <v>43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43</v>
      </c>
      <c r="D126" s="91" t="str">
        <f t="shared" si="13"/>
        <v>Ostali prihodi za posebne namjene</v>
      </c>
      <c r="E126" s="96">
        <v>3221</v>
      </c>
      <c r="F126" s="91" t="str">
        <f t="shared" si="14"/>
        <v>Uredski materijal i ostali materijalni rashodi</v>
      </c>
      <c r="G126" s="129" t="s">
        <v>180</v>
      </c>
      <c r="H126" s="91" t="str">
        <f t="shared" si="15"/>
        <v>REDOVNA DJELATNOST SVEUČILIŠTA U SPLITU (IZ EVIDENCIJSKIH PRIHODA)</v>
      </c>
      <c r="I126" s="91" t="str">
        <f t="shared" si="16"/>
        <v>0942</v>
      </c>
      <c r="J126" s="128">
        <v>5973</v>
      </c>
      <c r="K126" s="128">
        <v>5973</v>
      </c>
      <c r="L126" s="128">
        <v>5973</v>
      </c>
      <c r="M126" s="95"/>
      <c r="O126" s="86" t="str">
        <f t="shared" si="17"/>
        <v>322</v>
      </c>
      <c r="P126" s="86" t="str">
        <f t="shared" si="18"/>
        <v>32</v>
      </c>
      <c r="Q126" s="86" t="str">
        <f t="shared" si="19"/>
        <v>43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43</v>
      </c>
      <c r="D127" s="91" t="str">
        <f t="shared" si="13"/>
        <v>Ostali prihodi za posebne namjene</v>
      </c>
      <c r="E127" s="96">
        <v>3222</v>
      </c>
      <c r="F127" s="91" t="str">
        <f t="shared" si="14"/>
        <v>Materijal i sirovine</v>
      </c>
      <c r="G127" s="129" t="s">
        <v>180</v>
      </c>
      <c r="H127" s="91" t="str">
        <f t="shared" si="15"/>
        <v>REDOVNA DJELATNOST SVEUČILIŠTA U SPLITU (IZ EVIDENCIJSKIH PRIHODA)</v>
      </c>
      <c r="I127" s="91" t="str">
        <f t="shared" si="16"/>
        <v>0942</v>
      </c>
      <c r="J127" s="128">
        <v>1327</v>
      </c>
      <c r="K127" s="128">
        <v>1327</v>
      </c>
      <c r="L127" s="128">
        <v>1327</v>
      </c>
      <c r="M127" s="95"/>
      <c r="O127" s="86" t="str">
        <f t="shared" si="17"/>
        <v>322</v>
      </c>
      <c r="P127" s="86" t="str">
        <f t="shared" si="18"/>
        <v>32</v>
      </c>
      <c r="Q127" s="86" t="str">
        <f t="shared" si="19"/>
        <v>43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43</v>
      </c>
      <c r="D128" s="91" t="str">
        <f t="shared" si="13"/>
        <v>Ostali prihodi za posebne namjene</v>
      </c>
      <c r="E128" s="96">
        <v>3223</v>
      </c>
      <c r="F128" s="91" t="str">
        <f t="shared" si="14"/>
        <v>Energija</v>
      </c>
      <c r="G128" s="129" t="s">
        <v>180</v>
      </c>
      <c r="H128" s="91" t="str">
        <f t="shared" si="15"/>
        <v>REDOVNA DJELATNOST SVEUČILIŠTA U SPLITU (IZ EVIDENCIJSKIH PRIHODA)</v>
      </c>
      <c r="I128" s="91" t="str">
        <f t="shared" si="16"/>
        <v>0942</v>
      </c>
      <c r="J128" s="128">
        <v>33181</v>
      </c>
      <c r="K128" s="128">
        <v>33181</v>
      </c>
      <c r="L128" s="128">
        <v>33181</v>
      </c>
      <c r="M128" s="95"/>
      <c r="O128" s="86" t="str">
        <f t="shared" si="17"/>
        <v>322</v>
      </c>
      <c r="P128" s="86" t="str">
        <f t="shared" si="18"/>
        <v>32</v>
      </c>
      <c r="Q128" s="86" t="str">
        <f t="shared" si="19"/>
        <v>43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43</v>
      </c>
      <c r="D129" s="91" t="str">
        <f t="shared" si="13"/>
        <v>Ostali prihodi za posebne namjene</v>
      </c>
      <c r="E129" s="96">
        <v>3224</v>
      </c>
      <c r="F129" s="91" t="str">
        <f t="shared" si="14"/>
        <v>Materijal i dijelovi za tekuće i investicijsko održavanje</v>
      </c>
      <c r="G129" s="129" t="s">
        <v>180</v>
      </c>
      <c r="H129" s="91" t="str">
        <f t="shared" si="15"/>
        <v>REDOVNA DJELATNOST SVEUČILIŠTA U SPLITU (IZ EVIDENCIJSKIH PRIHODA)</v>
      </c>
      <c r="I129" s="91" t="str">
        <f t="shared" si="16"/>
        <v>0942</v>
      </c>
      <c r="J129" s="128">
        <v>2920</v>
      </c>
      <c r="K129" s="128">
        <v>2920</v>
      </c>
      <c r="L129" s="128">
        <v>2920</v>
      </c>
      <c r="M129" s="95"/>
      <c r="O129" s="86" t="str">
        <f t="shared" si="17"/>
        <v>322</v>
      </c>
      <c r="P129" s="86" t="str">
        <f t="shared" si="18"/>
        <v>32</v>
      </c>
      <c r="Q129" s="86" t="str">
        <f t="shared" si="19"/>
        <v>43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43</v>
      </c>
      <c r="D130" s="91" t="str">
        <f t="shared" si="13"/>
        <v>Ostali prihodi za posebne namjene</v>
      </c>
      <c r="E130" s="96">
        <v>3225</v>
      </c>
      <c r="F130" s="91" t="str">
        <f t="shared" si="14"/>
        <v>Sitni inventar i auto gume</v>
      </c>
      <c r="G130" s="129" t="s">
        <v>180</v>
      </c>
      <c r="H130" s="91" t="str">
        <f t="shared" si="15"/>
        <v>REDOVNA DJELATNOST SVEUČILIŠTA U SPLITU (IZ EVIDENCIJSKIH PRIHODA)</v>
      </c>
      <c r="I130" s="91" t="str">
        <f t="shared" si="16"/>
        <v>0942</v>
      </c>
      <c r="J130" s="128">
        <v>3318</v>
      </c>
      <c r="K130" s="128">
        <v>3318</v>
      </c>
      <c r="L130" s="128">
        <v>3318</v>
      </c>
      <c r="M130" s="95"/>
      <c r="O130" s="86" t="str">
        <f t="shared" si="17"/>
        <v>322</v>
      </c>
      <c r="P130" s="86" t="str">
        <f t="shared" si="18"/>
        <v>32</v>
      </c>
      <c r="Q130" s="86" t="str">
        <f t="shared" si="19"/>
        <v>43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43</v>
      </c>
      <c r="D131" s="91" t="str">
        <f t="shared" ref="D131:D194" si="27">IFERROR(VLOOKUP(C131,$S$6:$T$24,2,FALSE),"")</f>
        <v>Ostali prihodi za posebne namjene</v>
      </c>
      <c r="E131" s="96">
        <v>3227</v>
      </c>
      <c r="F131" s="91" t="str">
        <f t="shared" si="14"/>
        <v>Službena, radna i zaštitna odjeća i obuća</v>
      </c>
      <c r="G131" s="129" t="s">
        <v>180</v>
      </c>
      <c r="H131" s="91" t="str">
        <f t="shared" si="15"/>
        <v>REDOVNA DJELATNOST SVEUČILIŠTA U SPLITU (IZ EVIDENCIJSKIH PRIHODA)</v>
      </c>
      <c r="I131" s="91" t="str">
        <f t="shared" si="16"/>
        <v>0942</v>
      </c>
      <c r="J131" s="128">
        <v>664</v>
      </c>
      <c r="K131" s="128">
        <v>664</v>
      </c>
      <c r="L131" s="128">
        <v>664</v>
      </c>
      <c r="M131" s="95"/>
      <c r="O131" s="86" t="str">
        <f t="shared" si="17"/>
        <v>322</v>
      </c>
      <c r="P131" s="86" t="str">
        <f t="shared" si="18"/>
        <v>32</v>
      </c>
      <c r="Q131" s="86" t="str">
        <f t="shared" si="19"/>
        <v>43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43</v>
      </c>
      <c r="D132" s="91" t="str">
        <f t="shared" si="27"/>
        <v>Ostali prihodi za posebne namjene</v>
      </c>
      <c r="E132" s="96">
        <v>3231</v>
      </c>
      <c r="F132" s="91" t="str">
        <f t="shared" ref="F132:F195" si="28">IFERROR(VLOOKUP(E132,$V$5:$X$129,2,FALSE),"")</f>
        <v>Usluge telefona, pošte i prijevoza</v>
      </c>
      <c r="G132" s="129" t="s">
        <v>180</v>
      </c>
      <c r="H132" s="91" t="str">
        <f t="shared" ref="H132:H195" si="29">IFERROR(VLOOKUP(G132,$AB$6:$AC$327,2,FALSE),"")</f>
        <v>REDOVNA DJELATNOST SVEUČILIŠTA U SPLITU (IZ EVIDENCIJSKIH PRIHODA)</v>
      </c>
      <c r="I132" s="91" t="str">
        <f t="shared" ref="I132:I195" si="30">IFERROR(VLOOKUP(G132,$AB$6:$AF$327,3,FALSE),"")</f>
        <v>0942</v>
      </c>
      <c r="J132" s="128">
        <v>0</v>
      </c>
      <c r="K132" s="128">
        <v>0</v>
      </c>
      <c r="L132" s="128">
        <v>0</v>
      </c>
      <c r="M132" s="95"/>
      <c r="O132" s="86" t="str">
        <f t="shared" ref="O132:O195" si="31">LEFT(E132,3)</f>
        <v>323</v>
      </c>
      <c r="P132" s="86" t="str">
        <f t="shared" ref="P132:P195" si="32">LEFT(E132,2)</f>
        <v>32</v>
      </c>
      <c r="Q132" s="86" t="str">
        <f t="shared" ref="Q132:Q195" si="33">LEFT(C132,3)</f>
        <v>43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43</v>
      </c>
      <c r="D133" s="91" t="str">
        <f t="shared" si="27"/>
        <v>Ostali prihodi za posebne namjene</v>
      </c>
      <c r="E133" s="96">
        <v>3232</v>
      </c>
      <c r="F133" s="91" t="str">
        <f t="shared" si="28"/>
        <v>Usluge tekućeg i investicijskog održavanja</v>
      </c>
      <c r="G133" s="129" t="s">
        <v>180</v>
      </c>
      <c r="H133" s="91" t="str">
        <f t="shared" si="29"/>
        <v>REDOVNA DJELATNOST SVEUČILIŠTA U SPLITU (IZ EVIDENCIJSKIH PRIHODA)</v>
      </c>
      <c r="I133" s="91" t="str">
        <f t="shared" si="30"/>
        <v>0942</v>
      </c>
      <c r="J133" s="128">
        <v>7963</v>
      </c>
      <c r="K133" s="128">
        <v>7963</v>
      </c>
      <c r="L133" s="128">
        <v>7963</v>
      </c>
      <c r="M133" s="95"/>
      <c r="O133" s="86" t="str">
        <f t="shared" si="31"/>
        <v>323</v>
      </c>
      <c r="P133" s="86" t="str">
        <f t="shared" si="32"/>
        <v>32</v>
      </c>
      <c r="Q133" s="86" t="str">
        <f t="shared" si="33"/>
        <v>43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>08006</v>
      </c>
      <c r="B134" s="90" t="str">
        <f>IF(C134="","",VLOOKUP('OPĆI DIO'!$C$3,'OPĆI DIO'!$L$6:$U$138,9,FALSE))</f>
        <v>Sveučilišta i veleučilišta u Republici Hrvatskoj</v>
      </c>
      <c r="C134" s="96">
        <v>43</v>
      </c>
      <c r="D134" s="91" t="str">
        <f t="shared" si="27"/>
        <v>Ostali prihodi za posebne namjene</v>
      </c>
      <c r="E134" s="96">
        <v>3233</v>
      </c>
      <c r="F134" s="91" t="str">
        <f t="shared" si="28"/>
        <v>Usluge promidžbe i informiranja</v>
      </c>
      <c r="G134" s="129" t="s">
        <v>180</v>
      </c>
      <c r="H134" s="91" t="str">
        <f t="shared" si="29"/>
        <v>REDOVNA DJELATNOST SVEUČILIŠTA U SPLITU (IZ EVIDENCIJSKIH PRIHODA)</v>
      </c>
      <c r="I134" s="91" t="str">
        <f t="shared" si="30"/>
        <v>0942</v>
      </c>
      <c r="J134" s="128">
        <v>5309</v>
      </c>
      <c r="K134" s="128">
        <v>5309</v>
      </c>
      <c r="L134" s="128">
        <v>5309</v>
      </c>
      <c r="M134" s="95"/>
      <c r="O134" s="86" t="str">
        <f t="shared" si="31"/>
        <v>323</v>
      </c>
      <c r="P134" s="86" t="str">
        <f t="shared" si="32"/>
        <v>32</v>
      </c>
      <c r="Q134" s="86" t="str">
        <f t="shared" si="33"/>
        <v>43</v>
      </c>
      <c r="R134" s="86" t="str">
        <f t="shared" si="34"/>
        <v>94</v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>08006</v>
      </c>
      <c r="B135" s="90" t="str">
        <f>IF(C135="","",VLOOKUP('OPĆI DIO'!$C$3,'OPĆI DIO'!$L$6:$U$138,9,FALSE))</f>
        <v>Sveučilišta i veleučilišta u Republici Hrvatskoj</v>
      </c>
      <c r="C135" s="96">
        <v>43</v>
      </c>
      <c r="D135" s="91" t="str">
        <f t="shared" si="27"/>
        <v>Ostali prihodi za posebne namjene</v>
      </c>
      <c r="E135" s="96">
        <v>3234</v>
      </c>
      <c r="F135" s="91" t="str">
        <f t="shared" si="28"/>
        <v>Komunalne usluge</v>
      </c>
      <c r="G135" s="129" t="s">
        <v>180</v>
      </c>
      <c r="H135" s="91" t="str">
        <f t="shared" si="29"/>
        <v>REDOVNA DJELATNOST SVEUČILIŠTA U SPLITU (IZ EVIDENCIJSKIH PRIHODA)</v>
      </c>
      <c r="I135" s="91" t="str">
        <f t="shared" si="30"/>
        <v>0942</v>
      </c>
      <c r="J135" s="128">
        <v>3982</v>
      </c>
      <c r="K135" s="128">
        <v>3982</v>
      </c>
      <c r="L135" s="128">
        <v>3982</v>
      </c>
      <c r="M135" s="95"/>
      <c r="O135" s="86" t="str">
        <f t="shared" si="31"/>
        <v>323</v>
      </c>
      <c r="P135" s="86" t="str">
        <f t="shared" si="32"/>
        <v>32</v>
      </c>
      <c r="Q135" s="86" t="str">
        <f t="shared" si="33"/>
        <v>43</v>
      </c>
      <c r="R135" s="86" t="str">
        <f t="shared" si="34"/>
        <v>94</v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43</v>
      </c>
      <c r="D136" s="91" t="str">
        <f t="shared" si="27"/>
        <v>Ostali prihodi za posebne namjene</v>
      </c>
      <c r="E136" s="96">
        <v>3235</v>
      </c>
      <c r="F136" s="91" t="str">
        <f t="shared" si="28"/>
        <v>Zakupnine i najamnine</v>
      </c>
      <c r="G136" s="129" t="s">
        <v>180</v>
      </c>
      <c r="H136" s="91" t="str">
        <f t="shared" si="29"/>
        <v>REDOVNA DJELATNOST SVEUČILIŠTA U SPLITU (IZ EVIDENCIJSKIH PRIHODA)</v>
      </c>
      <c r="I136" s="91" t="str">
        <f t="shared" si="30"/>
        <v>0942</v>
      </c>
      <c r="J136" s="128">
        <v>12609</v>
      </c>
      <c r="K136" s="128">
        <v>12609</v>
      </c>
      <c r="L136" s="128">
        <v>12609</v>
      </c>
      <c r="M136" s="95"/>
      <c r="O136" s="86" t="str">
        <f t="shared" si="31"/>
        <v>323</v>
      </c>
      <c r="P136" s="86" t="str">
        <f t="shared" si="32"/>
        <v>32</v>
      </c>
      <c r="Q136" s="86" t="str">
        <f t="shared" si="33"/>
        <v>43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>08006</v>
      </c>
      <c r="B137" s="90" t="str">
        <f>IF(C137="","",VLOOKUP('OPĆI DIO'!$C$3,'OPĆI DIO'!$L$6:$U$138,9,FALSE))</f>
        <v>Sveučilišta i veleučilišta u Republici Hrvatskoj</v>
      </c>
      <c r="C137" s="96">
        <v>43</v>
      </c>
      <c r="D137" s="91" t="str">
        <f t="shared" si="27"/>
        <v>Ostali prihodi za posebne namjene</v>
      </c>
      <c r="E137" s="96">
        <v>3236</v>
      </c>
      <c r="F137" s="91" t="str">
        <f t="shared" si="28"/>
        <v>Zdravstvene i veterinarske usluge</v>
      </c>
      <c r="G137" s="129" t="s">
        <v>180</v>
      </c>
      <c r="H137" s="91" t="str">
        <f t="shared" si="29"/>
        <v>REDOVNA DJELATNOST SVEUČILIŠTA U SPLITU (IZ EVIDENCIJSKIH PRIHODA)</v>
      </c>
      <c r="I137" s="91" t="str">
        <f t="shared" si="30"/>
        <v>0942</v>
      </c>
      <c r="J137" s="128">
        <v>19908</v>
      </c>
      <c r="K137" s="128">
        <v>19908</v>
      </c>
      <c r="L137" s="128">
        <v>19908</v>
      </c>
      <c r="M137" s="95"/>
      <c r="O137" s="86" t="str">
        <f t="shared" si="31"/>
        <v>323</v>
      </c>
      <c r="P137" s="86" t="str">
        <f t="shared" si="32"/>
        <v>32</v>
      </c>
      <c r="Q137" s="86" t="str">
        <f t="shared" si="33"/>
        <v>43</v>
      </c>
      <c r="R137" s="86" t="str">
        <f t="shared" si="34"/>
        <v>94</v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>08006</v>
      </c>
      <c r="B138" s="90" t="str">
        <f>IF(C138="","",VLOOKUP('OPĆI DIO'!$C$3,'OPĆI DIO'!$L$6:$U$138,9,FALSE))</f>
        <v>Sveučilišta i veleučilišta u Republici Hrvatskoj</v>
      </c>
      <c r="C138" s="96">
        <v>43</v>
      </c>
      <c r="D138" s="91" t="str">
        <f t="shared" si="27"/>
        <v>Ostali prihodi za posebne namjene</v>
      </c>
      <c r="E138" s="96">
        <v>3237</v>
      </c>
      <c r="F138" s="91" t="str">
        <f t="shared" si="28"/>
        <v>Intelektualne i osobne usluge</v>
      </c>
      <c r="G138" s="129" t="s">
        <v>180</v>
      </c>
      <c r="H138" s="91" t="str">
        <f t="shared" si="29"/>
        <v>REDOVNA DJELATNOST SVEUČILIŠTA U SPLITU (IZ EVIDENCIJSKIH PRIHODA)</v>
      </c>
      <c r="I138" s="91" t="str">
        <f t="shared" si="30"/>
        <v>0942</v>
      </c>
      <c r="J138" s="128">
        <v>155286</v>
      </c>
      <c r="K138" s="128">
        <v>155286</v>
      </c>
      <c r="L138" s="128">
        <v>154536</v>
      </c>
      <c r="M138" s="95"/>
      <c r="O138" s="86" t="str">
        <f t="shared" si="31"/>
        <v>323</v>
      </c>
      <c r="P138" s="86" t="str">
        <f t="shared" si="32"/>
        <v>32</v>
      </c>
      <c r="Q138" s="86" t="str">
        <f t="shared" si="33"/>
        <v>43</v>
      </c>
      <c r="R138" s="86" t="str">
        <f t="shared" si="34"/>
        <v>94</v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>08006</v>
      </c>
      <c r="B139" s="90" t="str">
        <f>IF(C139="","",VLOOKUP('OPĆI DIO'!$C$3,'OPĆI DIO'!$L$6:$U$138,9,FALSE))</f>
        <v>Sveučilišta i veleučilišta u Republici Hrvatskoj</v>
      </c>
      <c r="C139" s="96">
        <v>43</v>
      </c>
      <c r="D139" s="91" t="str">
        <f t="shared" si="27"/>
        <v>Ostali prihodi za posebne namjene</v>
      </c>
      <c r="E139" s="96">
        <v>3238</v>
      </c>
      <c r="F139" s="91" t="str">
        <f t="shared" si="28"/>
        <v>Računalne usluge</v>
      </c>
      <c r="G139" s="129" t="s">
        <v>180</v>
      </c>
      <c r="H139" s="91" t="str">
        <f t="shared" si="29"/>
        <v>REDOVNA DJELATNOST SVEUČILIŠTA U SPLITU (IZ EVIDENCIJSKIH PRIHODA)</v>
      </c>
      <c r="I139" s="91" t="str">
        <f t="shared" si="30"/>
        <v>0942</v>
      </c>
      <c r="J139" s="128">
        <v>1991</v>
      </c>
      <c r="K139" s="128">
        <v>1991</v>
      </c>
      <c r="L139" s="128">
        <v>1991</v>
      </c>
      <c r="M139" s="95"/>
      <c r="O139" s="86" t="str">
        <f t="shared" si="31"/>
        <v>323</v>
      </c>
      <c r="P139" s="86" t="str">
        <f t="shared" si="32"/>
        <v>32</v>
      </c>
      <c r="Q139" s="86" t="str">
        <f t="shared" si="33"/>
        <v>43</v>
      </c>
      <c r="R139" s="86" t="str">
        <f t="shared" si="34"/>
        <v>94</v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>08006</v>
      </c>
      <c r="B140" s="90" t="str">
        <f>IF(C140="","",VLOOKUP('OPĆI DIO'!$C$3,'OPĆI DIO'!$L$6:$U$138,9,FALSE))</f>
        <v>Sveučilišta i veleučilišta u Republici Hrvatskoj</v>
      </c>
      <c r="C140" s="96">
        <v>43</v>
      </c>
      <c r="D140" s="91" t="str">
        <f t="shared" si="27"/>
        <v>Ostali prihodi za posebne namjene</v>
      </c>
      <c r="E140" s="96">
        <v>3239</v>
      </c>
      <c r="F140" s="91" t="str">
        <f t="shared" si="28"/>
        <v>Ostale usluge</v>
      </c>
      <c r="G140" s="129" t="s">
        <v>180</v>
      </c>
      <c r="H140" s="91" t="str">
        <f t="shared" si="29"/>
        <v>REDOVNA DJELATNOST SVEUČILIŠTA U SPLITU (IZ EVIDENCIJSKIH PRIHODA)</v>
      </c>
      <c r="I140" s="91" t="str">
        <f t="shared" si="30"/>
        <v>0942</v>
      </c>
      <c r="J140" s="128">
        <v>5309</v>
      </c>
      <c r="K140" s="128">
        <v>5309</v>
      </c>
      <c r="L140" s="128">
        <v>5309</v>
      </c>
      <c r="M140" s="95"/>
      <c r="O140" s="86" t="str">
        <f t="shared" si="31"/>
        <v>323</v>
      </c>
      <c r="P140" s="86" t="str">
        <f t="shared" si="32"/>
        <v>32</v>
      </c>
      <c r="Q140" s="86" t="str">
        <f t="shared" si="33"/>
        <v>43</v>
      </c>
      <c r="R140" s="86" t="str">
        <f t="shared" si="34"/>
        <v>94</v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>08006</v>
      </c>
      <c r="B141" s="90" t="str">
        <f>IF(C141="","",VLOOKUP('OPĆI DIO'!$C$3,'OPĆI DIO'!$L$6:$U$138,9,FALSE))</f>
        <v>Sveučilišta i veleučilišta u Republici Hrvatskoj</v>
      </c>
      <c r="C141" s="96">
        <v>43</v>
      </c>
      <c r="D141" s="91" t="str">
        <f t="shared" si="27"/>
        <v>Ostali prihodi za posebne namjene</v>
      </c>
      <c r="E141" s="96">
        <v>3241</v>
      </c>
      <c r="F141" s="91" t="str">
        <f t="shared" si="28"/>
        <v>Naknade troškova osobama izvan radnog odnosa</v>
      </c>
      <c r="G141" s="129" t="s">
        <v>180</v>
      </c>
      <c r="H141" s="91" t="str">
        <f t="shared" si="29"/>
        <v>REDOVNA DJELATNOST SVEUČILIŠTA U SPLITU (IZ EVIDENCIJSKIH PRIHODA)</v>
      </c>
      <c r="I141" s="91" t="str">
        <f t="shared" si="30"/>
        <v>0942</v>
      </c>
      <c r="J141" s="128">
        <v>9291</v>
      </c>
      <c r="K141" s="128">
        <v>9291</v>
      </c>
      <c r="L141" s="128">
        <v>7963</v>
      </c>
      <c r="M141" s="95"/>
      <c r="O141" s="86" t="str">
        <f t="shared" si="31"/>
        <v>324</v>
      </c>
      <c r="P141" s="86" t="str">
        <f t="shared" si="32"/>
        <v>32</v>
      </c>
      <c r="Q141" s="86" t="str">
        <f t="shared" si="33"/>
        <v>43</v>
      </c>
      <c r="R141" s="86" t="str">
        <f t="shared" si="34"/>
        <v>94</v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>08006</v>
      </c>
      <c r="B142" s="90" t="str">
        <f>IF(C142="","",VLOOKUP('OPĆI DIO'!$C$3,'OPĆI DIO'!$L$6:$U$138,9,FALSE))</f>
        <v>Sveučilišta i veleučilišta u Republici Hrvatskoj</v>
      </c>
      <c r="C142" s="96">
        <v>43</v>
      </c>
      <c r="D142" s="91" t="str">
        <f t="shared" si="27"/>
        <v>Ostali prihodi za posebne namjene</v>
      </c>
      <c r="E142" s="96">
        <v>3292</v>
      </c>
      <c r="F142" s="91" t="str">
        <f t="shared" si="28"/>
        <v>Premije osiguranja</v>
      </c>
      <c r="G142" s="129" t="s">
        <v>180</v>
      </c>
      <c r="H142" s="91" t="str">
        <f t="shared" si="29"/>
        <v>REDOVNA DJELATNOST SVEUČILIŠTA U SPLITU (IZ EVIDENCIJSKIH PRIHODA)</v>
      </c>
      <c r="I142" s="91" t="str">
        <f t="shared" si="30"/>
        <v>0942</v>
      </c>
      <c r="J142" s="128">
        <v>0</v>
      </c>
      <c r="K142" s="128">
        <v>0</v>
      </c>
      <c r="L142" s="128">
        <v>0</v>
      </c>
      <c r="M142" s="95"/>
      <c r="O142" s="86" t="str">
        <f t="shared" si="31"/>
        <v>329</v>
      </c>
      <c r="P142" s="86" t="str">
        <f t="shared" si="32"/>
        <v>32</v>
      </c>
      <c r="Q142" s="86" t="str">
        <f t="shared" si="33"/>
        <v>43</v>
      </c>
      <c r="R142" s="86" t="str">
        <f t="shared" si="34"/>
        <v>94</v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>08006</v>
      </c>
      <c r="B143" s="90" t="str">
        <f>IF(C143="","",VLOOKUP('OPĆI DIO'!$C$3,'OPĆI DIO'!$L$6:$U$138,9,FALSE))</f>
        <v>Sveučilišta i veleučilišta u Republici Hrvatskoj</v>
      </c>
      <c r="C143" s="96">
        <v>43</v>
      </c>
      <c r="D143" s="91" t="str">
        <f t="shared" si="27"/>
        <v>Ostali prihodi za posebne namjene</v>
      </c>
      <c r="E143" s="96">
        <v>3293</v>
      </c>
      <c r="F143" s="91" t="str">
        <f t="shared" si="28"/>
        <v>Reprezentacija</v>
      </c>
      <c r="G143" s="129" t="s">
        <v>180</v>
      </c>
      <c r="H143" s="91" t="str">
        <f t="shared" si="29"/>
        <v>REDOVNA DJELATNOST SVEUČILIŠTA U SPLITU (IZ EVIDENCIJSKIH PRIHODA)</v>
      </c>
      <c r="I143" s="91" t="str">
        <f t="shared" si="30"/>
        <v>0942</v>
      </c>
      <c r="J143" s="128">
        <v>4645</v>
      </c>
      <c r="K143" s="128">
        <v>4645</v>
      </c>
      <c r="L143" s="128">
        <v>4645</v>
      </c>
      <c r="M143" s="95"/>
      <c r="O143" s="86" t="str">
        <f t="shared" si="31"/>
        <v>329</v>
      </c>
      <c r="P143" s="86" t="str">
        <f t="shared" si="32"/>
        <v>32</v>
      </c>
      <c r="Q143" s="86" t="str">
        <f t="shared" si="33"/>
        <v>43</v>
      </c>
      <c r="R143" s="86" t="str">
        <f t="shared" si="34"/>
        <v>94</v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>08006</v>
      </c>
      <c r="B144" s="90" t="str">
        <f>IF(C144="","",VLOOKUP('OPĆI DIO'!$C$3,'OPĆI DIO'!$L$6:$U$138,9,FALSE))</f>
        <v>Sveučilišta i veleučilišta u Republici Hrvatskoj</v>
      </c>
      <c r="C144" s="96">
        <v>43</v>
      </c>
      <c r="D144" s="91" t="str">
        <f t="shared" si="27"/>
        <v>Ostali prihodi za posebne namjene</v>
      </c>
      <c r="E144" s="96">
        <v>3294</v>
      </c>
      <c r="F144" s="91" t="str">
        <f t="shared" si="28"/>
        <v>Članarine i norme</v>
      </c>
      <c r="G144" s="129" t="s">
        <v>180</v>
      </c>
      <c r="H144" s="91" t="str">
        <f t="shared" si="29"/>
        <v>REDOVNA DJELATNOST SVEUČILIŠTA U SPLITU (IZ EVIDENCIJSKIH PRIHODA)</v>
      </c>
      <c r="I144" s="91" t="str">
        <f t="shared" si="30"/>
        <v>0942</v>
      </c>
      <c r="J144" s="128">
        <v>3318</v>
      </c>
      <c r="K144" s="128">
        <v>3318</v>
      </c>
      <c r="L144" s="128">
        <v>3318</v>
      </c>
      <c r="M144" s="95"/>
      <c r="O144" s="86" t="str">
        <f t="shared" si="31"/>
        <v>329</v>
      </c>
      <c r="P144" s="86" t="str">
        <f t="shared" si="32"/>
        <v>32</v>
      </c>
      <c r="Q144" s="86" t="str">
        <f t="shared" si="33"/>
        <v>43</v>
      </c>
      <c r="R144" s="86" t="str">
        <f t="shared" si="34"/>
        <v>94</v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>08006</v>
      </c>
      <c r="B145" s="90" t="str">
        <f>IF(C145="","",VLOOKUP('OPĆI DIO'!$C$3,'OPĆI DIO'!$L$6:$U$138,9,FALSE))</f>
        <v>Sveučilišta i veleučilišta u Republici Hrvatskoj</v>
      </c>
      <c r="C145" s="96">
        <v>43</v>
      </c>
      <c r="D145" s="91" t="str">
        <f t="shared" si="27"/>
        <v>Ostali prihodi za posebne namjene</v>
      </c>
      <c r="E145" s="96">
        <v>3295</v>
      </c>
      <c r="F145" s="91" t="str">
        <f t="shared" si="28"/>
        <v>Pristojbe i naknade</v>
      </c>
      <c r="G145" s="129" t="s">
        <v>180</v>
      </c>
      <c r="H145" s="91" t="str">
        <f t="shared" si="29"/>
        <v>REDOVNA DJELATNOST SVEUČILIŠTA U SPLITU (IZ EVIDENCIJSKIH PRIHODA)</v>
      </c>
      <c r="I145" s="91" t="str">
        <f t="shared" si="30"/>
        <v>0942</v>
      </c>
      <c r="J145" s="128">
        <v>0</v>
      </c>
      <c r="K145" s="128">
        <v>0</v>
      </c>
      <c r="L145" s="128">
        <v>0</v>
      </c>
      <c r="M145" s="95"/>
      <c r="O145" s="86" t="str">
        <f t="shared" si="31"/>
        <v>329</v>
      </c>
      <c r="P145" s="86" t="str">
        <f t="shared" si="32"/>
        <v>32</v>
      </c>
      <c r="Q145" s="86" t="str">
        <f t="shared" si="33"/>
        <v>43</v>
      </c>
      <c r="R145" s="86" t="str">
        <f t="shared" si="34"/>
        <v>94</v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>08006</v>
      </c>
      <c r="B146" s="90" t="str">
        <f>IF(C146="","",VLOOKUP('OPĆI DIO'!$C$3,'OPĆI DIO'!$L$6:$U$138,9,FALSE))</f>
        <v>Sveučilišta i veleučilišta u Republici Hrvatskoj</v>
      </c>
      <c r="C146" s="96">
        <v>43</v>
      </c>
      <c r="D146" s="91" t="str">
        <f t="shared" si="27"/>
        <v>Ostali prihodi za posebne namjene</v>
      </c>
      <c r="E146" s="96">
        <v>3296</v>
      </c>
      <c r="F146" s="91" t="str">
        <f t="shared" si="28"/>
        <v>Troškovi sudskih postupaka</v>
      </c>
      <c r="G146" s="129" t="s">
        <v>180</v>
      </c>
      <c r="H146" s="91" t="str">
        <f t="shared" si="29"/>
        <v>REDOVNA DJELATNOST SVEUČILIŠTA U SPLITU (IZ EVIDENCIJSKIH PRIHODA)</v>
      </c>
      <c r="I146" s="91" t="str">
        <f t="shared" si="30"/>
        <v>0942</v>
      </c>
      <c r="J146" s="128">
        <v>0</v>
      </c>
      <c r="K146" s="128">
        <v>0</v>
      </c>
      <c r="L146" s="128">
        <v>0</v>
      </c>
      <c r="M146" s="95"/>
      <c r="O146" s="86" t="str">
        <f t="shared" si="31"/>
        <v>329</v>
      </c>
      <c r="P146" s="86" t="str">
        <f t="shared" si="32"/>
        <v>32</v>
      </c>
      <c r="Q146" s="86" t="str">
        <f t="shared" si="33"/>
        <v>43</v>
      </c>
      <c r="R146" s="86" t="str">
        <f t="shared" si="34"/>
        <v>94</v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>08006</v>
      </c>
      <c r="B147" s="90" t="str">
        <f>IF(C147="","",VLOOKUP('OPĆI DIO'!$C$3,'OPĆI DIO'!$L$6:$U$138,9,FALSE))</f>
        <v>Sveučilišta i veleučilišta u Republici Hrvatskoj</v>
      </c>
      <c r="C147" s="96">
        <v>43</v>
      </c>
      <c r="D147" s="91" t="str">
        <f t="shared" si="27"/>
        <v>Ostali prihodi za posebne namjene</v>
      </c>
      <c r="E147" s="96">
        <v>3299</v>
      </c>
      <c r="F147" s="91" t="str">
        <f t="shared" si="28"/>
        <v>Ostali nespomenuti rashodi poslovanja</v>
      </c>
      <c r="G147" s="129" t="s">
        <v>180</v>
      </c>
      <c r="H147" s="91" t="str">
        <f t="shared" si="29"/>
        <v>REDOVNA DJELATNOST SVEUČILIŠTA U SPLITU (IZ EVIDENCIJSKIH PRIHODA)</v>
      </c>
      <c r="I147" s="91" t="str">
        <f t="shared" si="30"/>
        <v>0942</v>
      </c>
      <c r="J147" s="128">
        <v>9954</v>
      </c>
      <c r="K147" s="128">
        <v>9954</v>
      </c>
      <c r="L147" s="128">
        <v>9954</v>
      </c>
      <c r="M147" s="95"/>
      <c r="O147" s="86" t="str">
        <f t="shared" si="31"/>
        <v>329</v>
      </c>
      <c r="P147" s="86" t="str">
        <f t="shared" si="32"/>
        <v>32</v>
      </c>
      <c r="Q147" s="86" t="str">
        <f t="shared" si="33"/>
        <v>43</v>
      </c>
      <c r="R147" s="86" t="str">
        <f t="shared" si="34"/>
        <v>94</v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>08006</v>
      </c>
      <c r="B148" s="90" t="str">
        <f>IF(C148="","",VLOOKUP('OPĆI DIO'!$C$3,'OPĆI DIO'!$L$6:$U$138,9,FALSE))</f>
        <v>Sveučilišta i veleučilišta u Republici Hrvatskoj</v>
      </c>
      <c r="C148" s="96">
        <v>43</v>
      </c>
      <c r="D148" s="91" t="str">
        <f t="shared" si="27"/>
        <v>Ostali prihodi za posebne namjene</v>
      </c>
      <c r="E148" s="96">
        <v>3431</v>
      </c>
      <c r="F148" s="91" t="str">
        <f t="shared" si="28"/>
        <v>Bankarske usluge i usluge platnog prometa</v>
      </c>
      <c r="G148" s="129" t="s">
        <v>180</v>
      </c>
      <c r="H148" s="91" t="str">
        <f t="shared" si="29"/>
        <v>REDOVNA DJELATNOST SVEUČILIŠTA U SPLITU (IZ EVIDENCIJSKIH PRIHODA)</v>
      </c>
      <c r="I148" s="91" t="str">
        <f t="shared" si="30"/>
        <v>0942</v>
      </c>
      <c r="J148" s="128">
        <v>40</v>
      </c>
      <c r="K148" s="128">
        <v>40</v>
      </c>
      <c r="L148" s="128">
        <v>0</v>
      </c>
      <c r="M148" s="95"/>
      <c r="O148" s="86" t="str">
        <f t="shared" si="31"/>
        <v>343</v>
      </c>
      <c r="P148" s="86" t="str">
        <f t="shared" si="32"/>
        <v>34</v>
      </c>
      <c r="Q148" s="86" t="str">
        <f t="shared" si="33"/>
        <v>43</v>
      </c>
      <c r="R148" s="86" t="str">
        <f t="shared" si="34"/>
        <v>94</v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>08006</v>
      </c>
      <c r="B149" s="90" t="str">
        <f>IF(C149="","",VLOOKUP('OPĆI DIO'!$C$3,'OPĆI DIO'!$L$6:$U$138,9,FALSE))</f>
        <v>Sveučilišta i veleučilišta u Republici Hrvatskoj</v>
      </c>
      <c r="C149" s="96">
        <v>43</v>
      </c>
      <c r="D149" s="91" t="str">
        <f t="shared" si="27"/>
        <v>Ostali prihodi za posebne namjene</v>
      </c>
      <c r="E149" s="96">
        <v>3432</v>
      </c>
      <c r="F149" s="91" t="str">
        <f t="shared" si="28"/>
        <v>Negativne tečajne razlike i razlike zbog primjene valutne kl</v>
      </c>
      <c r="G149" s="129" t="s">
        <v>180</v>
      </c>
      <c r="H149" s="91" t="str">
        <f t="shared" si="29"/>
        <v>REDOVNA DJELATNOST SVEUČILIŠTA U SPLITU (IZ EVIDENCIJSKIH PRIHODA)</v>
      </c>
      <c r="I149" s="91" t="str">
        <f t="shared" si="30"/>
        <v>0942</v>
      </c>
      <c r="J149" s="328">
        <v>13</v>
      </c>
      <c r="K149" s="328">
        <v>13</v>
      </c>
      <c r="L149" s="328">
        <v>13</v>
      </c>
      <c r="M149" s="95"/>
      <c r="O149" s="86" t="str">
        <f t="shared" si="31"/>
        <v>343</v>
      </c>
      <c r="P149" s="86" t="str">
        <f t="shared" si="32"/>
        <v>34</v>
      </c>
      <c r="Q149" s="86" t="str">
        <f t="shared" si="33"/>
        <v>43</v>
      </c>
      <c r="R149" s="86" t="str">
        <f t="shared" si="34"/>
        <v>94</v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>08006</v>
      </c>
      <c r="B150" s="90" t="str">
        <f>IF(C150="","",VLOOKUP('OPĆI DIO'!$C$3,'OPĆI DIO'!$L$6:$U$138,9,FALSE))</f>
        <v>Sveučilišta i veleučilišta u Republici Hrvatskoj</v>
      </c>
      <c r="C150" s="96">
        <v>43</v>
      </c>
      <c r="D150" s="91" t="str">
        <f t="shared" si="27"/>
        <v>Ostali prihodi za posebne namjene</v>
      </c>
      <c r="E150" s="96">
        <v>4221</v>
      </c>
      <c r="F150" s="91" t="str">
        <f t="shared" si="28"/>
        <v>Uredska oprema i namještaj</v>
      </c>
      <c r="G150" s="129" t="s">
        <v>180</v>
      </c>
      <c r="H150" s="91" t="str">
        <f t="shared" si="29"/>
        <v>REDOVNA DJELATNOST SVEUČILIŠTA U SPLITU (IZ EVIDENCIJSKIH PRIHODA)</v>
      </c>
      <c r="I150" s="91" t="str">
        <f t="shared" si="30"/>
        <v>0942</v>
      </c>
      <c r="J150" s="328">
        <v>6636</v>
      </c>
      <c r="K150" s="328">
        <v>6636</v>
      </c>
      <c r="L150" s="328">
        <v>6636</v>
      </c>
      <c r="M150" s="95"/>
      <c r="N150" s="343">
        <f>SUM(J3:J144)</f>
        <v>5349447</v>
      </c>
      <c r="O150" s="86" t="str">
        <f t="shared" si="31"/>
        <v>422</v>
      </c>
      <c r="P150" s="86" t="str">
        <f t="shared" si="32"/>
        <v>42</v>
      </c>
      <c r="Q150" s="86" t="str">
        <f t="shared" si="33"/>
        <v>43</v>
      </c>
      <c r="R150" s="86" t="str">
        <f t="shared" si="34"/>
        <v>94</v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>08006</v>
      </c>
      <c r="B151" s="90" t="str">
        <f>IF(C151="","",VLOOKUP('OPĆI DIO'!$C$3,'OPĆI DIO'!$L$6:$U$138,9,FALSE))</f>
        <v>Sveučilišta i veleučilišta u Republici Hrvatskoj</v>
      </c>
      <c r="C151" s="96">
        <v>43</v>
      </c>
      <c r="D151" s="91" t="str">
        <f t="shared" si="27"/>
        <v>Ostali prihodi za posebne namjene</v>
      </c>
      <c r="E151" s="96">
        <v>4227</v>
      </c>
      <c r="F151" s="91" t="str">
        <f t="shared" si="28"/>
        <v>Uređaji, strojevi i oprema za ostale namjene</v>
      </c>
      <c r="G151" s="129" t="s">
        <v>180</v>
      </c>
      <c r="H151" s="91" t="str">
        <f t="shared" si="29"/>
        <v>REDOVNA DJELATNOST SVEUČILIŠTA U SPLITU (IZ EVIDENCIJSKIH PRIHODA)</v>
      </c>
      <c r="I151" s="91" t="str">
        <f t="shared" si="30"/>
        <v>0942</v>
      </c>
      <c r="J151" s="328">
        <v>1327</v>
      </c>
      <c r="K151" s="328">
        <v>1327</v>
      </c>
      <c r="L151" s="328">
        <v>1327</v>
      </c>
      <c r="M151" s="95"/>
      <c r="N151" s="343">
        <f>SUM('Unos rashoda P4'!H3:H102)</f>
        <v>785783</v>
      </c>
      <c r="O151" s="86" t="str">
        <f t="shared" si="31"/>
        <v>422</v>
      </c>
      <c r="P151" s="86" t="str">
        <f t="shared" si="32"/>
        <v>42</v>
      </c>
      <c r="Q151" s="86" t="str">
        <f t="shared" si="33"/>
        <v>43</v>
      </c>
      <c r="R151" s="86" t="str">
        <f t="shared" si="34"/>
        <v>94</v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>08006</v>
      </c>
      <c r="B152" s="90" t="str">
        <f>IF(C152="","",VLOOKUP('OPĆI DIO'!$C$3,'OPĆI DIO'!$L$6:$U$138,9,FALSE))</f>
        <v>Sveučilišta i veleučilišta u Republici Hrvatskoj</v>
      </c>
      <c r="C152" s="96">
        <v>43</v>
      </c>
      <c r="D152" s="91" t="str">
        <f t="shared" si="27"/>
        <v>Ostali prihodi za posebne namjene</v>
      </c>
      <c r="E152" s="96">
        <v>4241</v>
      </c>
      <c r="F152" s="91" t="str">
        <f t="shared" si="28"/>
        <v>Knjige</v>
      </c>
      <c r="G152" s="129" t="s">
        <v>180</v>
      </c>
      <c r="H152" s="91" t="str">
        <f t="shared" si="29"/>
        <v>REDOVNA DJELATNOST SVEUČILIŠTA U SPLITU (IZ EVIDENCIJSKIH PRIHODA)</v>
      </c>
      <c r="I152" s="91" t="str">
        <f t="shared" si="30"/>
        <v>0942</v>
      </c>
      <c r="J152" s="328">
        <v>3318</v>
      </c>
      <c r="K152" s="328">
        <v>3318</v>
      </c>
      <c r="L152" s="328">
        <v>3318</v>
      </c>
      <c r="M152" s="95"/>
      <c r="N152" s="343">
        <f>+N151+N150</f>
        <v>6135230</v>
      </c>
      <c r="O152" s="86" t="str">
        <f t="shared" si="31"/>
        <v>424</v>
      </c>
      <c r="P152" s="86" t="str">
        <f t="shared" si="32"/>
        <v>42</v>
      </c>
      <c r="Q152" s="86" t="str">
        <f t="shared" si="33"/>
        <v>43</v>
      </c>
      <c r="R152" s="86" t="str">
        <f t="shared" si="34"/>
        <v>94</v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>08006</v>
      </c>
      <c r="B153" s="90" t="str">
        <f>IF(C153="","",VLOOKUP('OPĆI DIO'!$C$3,'OPĆI DIO'!$L$6:$U$138,9,FALSE))</f>
        <v>Sveučilišta i veleučilišta u Republici Hrvatskoj</v>
      </c>
      <c r="C153" s="96">
        <v>52</v>
      </c>
      <c r="D153" s="91" t="str">
        <f t="shared" si="27"/>
        <v>Ostale pomoći</v>
      </c>
      <c r="E153" s="96">
        <v>3111</v>
      </c>
      <c r="F153" s="91" t="str">
        <f t="shared" si="28"/>
        <v>Plaće za redovan rad</v>
      </c>
      <c r="G153" s="129" t="s">
        <v>180</v>
      </c>
      <c r="H153" s="91" t="str">
        <f t="shared" si="29"/>
        <v>REDOVNA DJELATNOST SVEUČILIŠTA U SPLITU (IZ EVIDENCIJSKIH PRIHODA)</v>
      </c>
      <c r="I153" s="91" t="str">
        <f t="shared" si="30"/>
        <v>0942</v>
      </c>
      <c r="J153" s="328">
        <v>89845</v>
      </c>
      <c r="K153" s="328">
        <v>51377</v>
      </c>
      <c r="L153" s="328">
        <v>16179</v>
      </c>
      <c r="M153" s="95"/>
      <c r="N153" s="343">
        <f>+J146+'Unos rashoda P4'!H105</f>
        <v>0</v>
      </c>
      <c r="O153" s="86" t="str">
        <f t="shared" si="31"/>
        <v>311</v>
      </c>
      <c r="P153" s="86" t="str">
        <f t="shared" si="32"/>
        <v>31</v>
      </c>
      <c r="Q153" s="86" t="str">
        <f t="shared" si="33"/>
        <v>52</v>
      </c>
      <c r="R153" s="86" t="str">
        <f t="shared" si="34"/>
        <v>94</v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>08006</v>
      </c>
      <c r="B154" s="90" t="str">
        <f>IF(C154="","",VLOOKUP('OPĆI DIO'!$C$3,'OPĆI DIO'!$L$6:$U$138,9,FALSE))</f>
        <v>Sveučilišta i veleučilišta u Republici Hrvatskoj</v>
      </c>
      <c r="C154" s="96">
        <v>52</v>
      </c>
      <c r="D154" s="91" t="str">
        <f t="shared" si="27"/>
        <v>Ostale pomoći</v>
      </c>
      <c r="E154" s="96">
        <v>3121</v>
      </c>
      <c r="F154" s="91" t="str">
        <f t="shared" si="28"/>
        <v>Ostali rashodi za zaposlene</v>
      </c>
      <c r="G154" s="129" t="s">
        <v>180</v>
      </c>
      <c r="H154" s="91" t="str">
        <f t="shared" si="29"/>
        <v>REDOVNA DJELATNOST SVEUČILIŠTA U SPLITU (IZ EVIDENCIJSKIH PRIHODA)</v>
      </c>
      <c r="I154" s="91" t="str">
        <f t="shared" si="30"/>
        <v>0942</v>
      </c>
      <c r="J154" s="328">
        <v>863</v>
      </c>
      <c r="K154" s="328"/>
      <c r="L154" s="328"/>
      <c r="M154" s="95"/>
      <c r="N154" s="343">
        <f>+N152+N153</f>
        <v>6135230</v>
      </c>
      <c r="O154" s="86" t="str">
        <f t="shared" si="31"/>
        <v>312</v>
      </c>
      <c r="P154" s="86" t="str">
        <f t="shared" si="32"/>
        <v>31</v>
      </c>
      <c r="Q154" s="86" t="str">
        <f t="shared" si="33"/>
        <v>52</v>
      </c>
      <c r="R154" s="86" t="str">
        <f t="shared" si="34"/>
        <v>94</v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>08006</v>
      </c>
      <c r="B155" s="90" t="str">
        <f>IF(C155="","",VLOOKUP('OPĆI DIO'!$C$3,'OPĆI DIO'!$L$6:$U$138,9,FALSE))</f>
        <v>Sveučilišta i veleučilišta u Republici Hrvatskoj</v>
      </c>
      <c r="C155" s="96">
        <v>52</v>
      </c>
      <c r="D155" s="91" t="str">
        <f t="shared" si="27"/>
        <v>Ostale pomoći</v>
      </c>
      <c r="E155" s="96">
        <v>3132</v>
      </c>
      <c r="F155" s="91" t="str">
        <f t="shared" si="28"/>
        <v>Doprinosi za obvezno zdravstveno osiguranje</v>
      </c>
      <c r="G155" s="129" t="s">
        <v>180</v>
      </c>
      <c r="H155" s="91" t="str">
        <f t="shared" si="29"/>
        <v>REDOVNA DJELATNOST SVEUČILIŠTA U SPLITU (IZ EVIDENCIJSKIH PRIHODA)</v>
      </c>
      <c r="I155" s="91" t="str">
        <f t="shared" si="30"/>
        <v>0942</v>
      </c>
      <c r="J155" s="328">
        <v>14817</v>
      </c>
      <c r="K155" s="328">
        <v>8481</v>
      </c>
      <c r="L155" s="328">
        <v>2674</v>
      </c>
      <c r="M155" s="95"/>
      <c r="O155" s="86" t="str">
        <f t="shared" si="31"/>
        <v>313</v>
      </c>
      <c r="P155" s="86" t="str">
        <f t="shared" si="32"/>
        <v>31</v>
      </c>
      <c r="Q155" s="86" t="str">
        <f t="shared" si="33"/>
        <v>52</v>
      </c>
      <c r="R155" s="86" t="str">
        <f t="shared" si="34"/>
        <v>94</v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>08006</v>
      </c>
      <c r="B156" s="90" t="str">
        <f>IF(C156="","",VLOOKUP('OPĆI DIO'!$C$3,'OPĆI DIO'!$L$6:$U$138,9,FALSE))</f>
        <v>Sveučilišta i veleučilišta u Republici Hrvatskoj</v>
      </c>
      <c r="C156" s="96">
        <v>52</v>
      </c>
      <c r="D156" s="91" t="str">
        <f t="shared" si="27"/>
        <v>Ostale pomoći</v>
      </c>
      <c r="E156" s="96">
        <v>3211</v>
      </c>
      <c r="F156" s="91" t="str">
        <f t="shared" si="28"/>
        <v>Službena putovanja</v>
      </c>
      <c r="G156" s="129" t="s">
        <v>180</v>
      </c>
      <c r="H156" s="91" t="str">
        <f t="shared" si="29"/>
        <v>REDOVNA DJELATNOST SVEUČILIŠTA U SPLITU (IZ EVIDENCIJSKIH PRIHODA)</v>
      </c>
      <c r="I156" s="91" t="str">
        <f t="shared" si="30"/>
        <v>0942</v>
      </c>
      <c r="J156" s="128">
        <v>23164</v>
      </c>
      <c r="K156" s="128">
        <v>9786</v>
      </c>
      <c r="L156" s="128">
        <v>14038</v>
      </c>
      <c r="M156" s="95"/>
      <c r="O156" s="86" t="str">
        <f t="shared" si="31"/>
        <v>321</v>
      </c>
      <c r="P156" s="86" t="str">
        <f t="shared" si="32"/>
        <v>32</v>
      </c>
      <c r="Q156" s="86" t="str">
        <f t="shared" si="33"/>
        <v>52</v>
      </c>
      <c r="R156" s="86" t="str">
        <f t="shared" si="34"/>
        <v>94</v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>08006</v>
      </c>
      <c r="B157" s="90" t="str">
        <f>IF(C157="","",VLOOKUP('OPĆI DIO'!$C$3,'OPĆI DIO'!$L$6:$U$138,9,FALSE))</f>
        <v>Sveučilišta i veleučilišta u Republici Hrvatskoj</v>
      </c>
      <c r="C157" s="96">
        <v>52</v>
      </c>
      <c r="D157" s="91" t="str">
        <f t="shared" si="27"/>
        <v>Ostale pomoći</v>
      </c>
      <c r="E157" s="96">
        <v>3212</v>
      </c>
      <c r="F157" s="91" t="str">
        <f t="shared" si="28"/>
        <v>Naknade za prijevoz, za rad na terenu i odvojeni život</v>
      </c>
      <c r="G157" s="129" t="s">
        <v>180</v>
      </c>
      <c r="H157" s="91" t="str">
        <f t="shared" si="29"/>
        <v>REDOVNA DJELATNOST SVEUČILIŠTA U SPLITU (IZ EVIDENCIJSKIH PRIHODA)</v>
      </c>
      <c r="I157" s="91" t="str">
        <f t="shared" si="30"/>
        <v>0942</v>
      </c>
      <c r="J157" s="128">
        <v>796</v>
      </c>
      <c r="K157" s="128">
        <v>1062</v>
      </c>
      <c r="L157" s="128">
        <v>0</v>
      </c>
      <c r="M157" s="95"/>
      <c r="N157" s="343"/>
      <c r="O157" s="86" t="str">
        <f t="shared" si="31"/>
        <v>321</v>
      </c>
      <c r="P157" s="86" t="str">
        <f t="shared" si="32"/>
        <v>32</v>
      </c>
      <c r="Q157" s="86" t="str">
        <f t="shared" si="33"/>
        <v>52</v>
      </c>
      <c r="R157" s="86" t="str">
        <f t="shared" si="34"/>
        <v>94</v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>08006</v>
      </c>
      <c r="B158" s="90" t="str">
        <f>IF(C158="","",VLOOKUP('OPĆI DIO'!$C$3,'OPĆI DIO'!$L$6:$U$138,9,FALSE))</f>
        <v>Sveučilišta i veleučilišta u Republici Hrvatskoj</v>
      </c>
      <c r="C158" s="96">
        <v>52</v>
      </c>
      <c r="D158" s="91" t="str">
        <f t="shared" si="27"/>
        <v>Ostale pomoći</v>
      </c>
      <c r="E158" s="96">
        <v>3213</v>
      </c>
      <c r="F158" s="91" t="str">
        <f t="shared" si="28"/>
        <v>Stručno usavršavanje zaposlenika</v>
      </c>
      <c r="G158" s="129" t="s">
        <v>180</v>
      </c>
      <c r="H158" s="91" t="str">
        <f t="shared" si="29"/>
        <v>REDOVNA DJELATNOST SVEUČILIŠTA U SPLITU (IZ EVIDENCIJSKIH PRIHODA)</v>
      </c>
      <c r="I158" s="91" t="str">
        <f t="shared" si="30"/>
        <v>0942</v>
      </c>
      <c r="J158" s="128">
        <v>9224</v>
      </c>
      <c r="K158" s="128">
        <v>1394</v>
      </c>
      <c r="L158" s="128">
        <v>1394</v>
      </c>
      <c r="M158" s="95"/>
      <c r="O158" s="86" t="str">
        <f t="shared" si="31"/>
        <v>321</v>
      </c>
      <c r="P158" s="86" t="str">
        <f t="shared" si="32"/>
        <v>32</v>
      </c>
      <c r="Q158" s="86" t="str">
        <f t="shared" si="33"/>
        <v>52</v>
      </c>
      <c r="R158" s="86" t="str">
        <f t="shared" si="34"/>
        <v>94</v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>08006</v>
      </c>
      <c r="B159" s="90" t="str">
        <f>IF(C159="","",VLOOKUP('OPĆI DIO'!$C$3,'OPĆI DIO'!$L$6:$U$138,9,FALSE))</f>
        <v>Sveučilišta i veleučilišta u Republici Hrvatskoj</v>
      </c>
      <c r="C159" s="96">
        <v>52</v>
      </c>
      <c r="D159" s="91" t="str">
        <f t="shared" si="27"/>
        <v>Ostale pomoći</v>
      </c>
      <c r="E159" s="96">
        <v>3222</v>
      </c>
      <c r="F159" s="91" t="str">
        <f t="shared" si="28"/>
        <v>Materijal i sirovine</v>
      </c>
      <c r="G159" s="129" t="s">
        <v>180</v>
      </c>
      <c r="H159" s="91" t="str">
        <f t="shared" si="29"/>
        <v>REDOVNA DJELATNOST SVEUČILIŠTA U SPLITU (IZ EVIDENCIJSKIH PRIHODA)</v>
      </c>
      <c r="I159" s="91" t="str">
        <f t="shared" si="30"/>
        <v>0942</v>
      </c>
      <c r="J159" s="128">
        <v>3318</v>
      </c>
      <c r="K159" s="128">
        <v>265</v>
      </c>
      <c r="L159" s="128"/>
      <c r="M159" s="95"/>
      <c r="N159" s="343"/>
      <c r="O159" s="86" t="str">
        <f t="shared" si="31"/>
        <v>322</v>
      </c>
      <c r="P159" s="86" t="str">
        <f t="shared" si="32"/>
        <v>32</v>
      </c>
      <c r="Q159" s="86" t="str">
        <f t="shared" si="33"/>
        <v>52</v>
      </c>
      <c r="R159" s="86" t="str">
        <f t="shared" si="34"/>
        <v>94</v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>08006</v>
      </c>
      <c r="B160" s="90" t="str">
        <f>IF(C160="","",VLOOKUP('OPĆI DIO'!$C$3,'OPĆI DIO'!$L$6:$U$138,9,FALSE))</f>
        <v>Sveučilišta i veleučilišta u Republici Hrvatskoj</v>
      </c>
      <c r="C160" s="96">
        <v>52</v>
      </c>
      <c r="D160" s="91" t="str">
        <f t="shared" si="27"/>
        <v>Ostale pomoći</v>
      </c>
      <c r="E160" s="96">
        <v>3232</v>
      </c>
      <c r="F160" s="91" t="str">
        <f t="shared" si="28"/>
        <v>Usluge tekućeg i investicijskog održavanja</v>
      </c>
      <c r="G160" s="129" t="s">
        <v>180</v>
      </c>
      <c r="H160" s="91" t="str">
        <f t="shared" si="29"/>
        <v>REDOVNA DJELATNOST SVEUČILIŠTA U SPLITU (IZ EVIDENCIJSKIH PRIHODA)</v>
      </c>
      <c r="I160" s="91" t="str">
        <f t="shared" si="30"/>
        <v>0942</v>
      </c>
      <c r="J160" s="128">
        <v>1593</v>
      </c>
      <c r="K160" s="128">
        <v>1593</v>
      </c>
      <c r="L160" s="128">
        <v>1327</v>
      </c>
      <c r="M160" s="95"/>
      <c r="O160" s="86" t="str">
        <f t="shared" si="31"/>
        <v>323</v>
      </c>
      <c r="P160" s="86" t="str">
        <f t="shared" si="32"/>
        <v>32</v>
      </c>
      <c r="Q160" s="86" t="str">
        <f t="shared" si="33"/>
        <v>52</v>
      </c>
      <c r="R160" s="86" t="str">
        <f t="shared" si="34"/>
        <v>94</v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>08006</v>
      </c>
      <c r="B161" s="90" t="str">
        <f>IF(C161="","",VLOOKUP('OPĆI DIO'!$C$3,'OPĆI DIO'!$L$6:$U$138,9,FALSE))</f>
        <v>Sveučilišta i veleučilišta u Republici Hrvatskoj</v>
      </c>
      <c r="C161" s="96">
        <v>52</v>
      </c>
      <c r="D161" s="91" t="str">
        <f t="shared" si="27"/>
        <v>Ostale pomoći</v>
      </c>
      <c r="E161" s="96">
        <v>3233</v>
      </c>
      <c r="F161" s="91" t="str">
        <f t="shared" si="28"/>
        <v>Usluge promidžbe i informiranja</v>
      </c>
      <c r="G161" s="129" t="s">
        <v>180</v>
      </c>
      <c r="H161" s="91" t="str">
        <f t="shared" si="29"/>
        <v>REDOVNA DJELATNOST SVEUČILIŠTA U SPLITU (IZ EVIDENCIJSKIH PRIHODA)</v>
      </c>
      <c r="I161" s="91" t="str">
        <f t="shared" si="30"/>
        <v>0942</v>
      </c>
      <c r="J161" s="128">
        <v>4380</v>
      </c>
      <c r="K161" s="128">
        <v>3053</v>
      </c>
      <c r="L161" s="128">
        <v>2654</v>
      </c>
      <c r="M161" s="95"/>
      <c r="O161" s="86" t="str">
        <f t="shared" si="31"/>
        <v>323</v>
      </c>
      <c r="P161" s="86" t="str">
        <f t="shared" si="32"/>
        <v>32</v>
      </c>
      <c r="Q161" s="86" t="str">
        <f t="shared" si="33"/>
        <v>52</v>
      </c>
      <c r="R161" s="86" t="str">
        <f t="shared" si="34"/>
        <v>94</v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>08006</v>
      </c>
      <c r="B162" s="90" t="str">
        <f>IF(C162="","",VLOOKUP('OPĆI DIO'!$C$3,'OPĆI DIO'!$L$6:$U$138,9,FALSE))</f>
        <v>Sveučilišta i veleučilišta u Republici Hrvatskoj</v>
      </c>
      <c r="C162" s="96">
        <v>52</v>
      </c>
      <c r="D162" s="91" t="str">
        <f t="shared" si="27"/>
        <v>Ostale pomoći</v>
      </c>
      <c r="E162" s="96">
        <v>3237</v>
      </c>
      <c r="F162" s="91" t="str">
        <f t="shared" si="28"/>
        <v>Intelektualne i osobne usluge</v>
      </c>
      <c r="G162" s="129" t="s">
        <v>180</v>
      </c>
      <c r="H162" s="91" t="str">
        <f t="shared" si="29"/>
        <v>REDOVNA DJELATNOST SVEUČILIŠTA U SPLITU (IZ EVIDENCIJSKIH PRIHODA)</v>
      </c>
      <c r="I162" s="91" t="str">
        <f t="shared" si="30"/>
        <v>0942</v>
      </c>
      <c r="J162" s="128">
        <v>4008</v>
      </c>
      <c r="K162" s="128"/>
      <c r="L162" s="128"/>
      <c r="M162" s="95"/>
      <c r="O162" s="86" t="str">
        <f t="shared" si="31"/>
        <v>323</v>
      </c>
      <c r="P162" s="86" t="str">
        <f t="shared" si="32"/>
        <v>32</v>
      </c>
      <c r="Q162" s="86" t="str">
        <f t="shared" si="33"/>
        <v>52</v>
      </c>
      <c r="R162" s="86" t="str">
        <f t="shared" si="34"/>
        <v>94</v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>08006</v>
      </c>
      <c r="B163" s="90" t="str">
        <f>IF(C163="","",VLOOKUP('OPĆI DIO'!$C$3,'OPĆI DIO'!$L$6:$U$138,9,FALSE))</f>
        <v>Sveučilišta i veleučilišta u Republici Hrvatskoj</v>
      </c>
      <c r="C163" s="96">
        <v>52</v>
      </c>
      <c r="D163" s="91" t="str">
        <f t="shared" si="27"/>
        <v>Ostale pomoći</v>
      </c>
      <c r="E163" s="96">
        <v>3238</v>
      </c>
      <c r="F163" s="91" t="str">
        <f t="shared" si="28"/>
        <v>Računalne usluge</v>
      </c>
      <c r="G163" s="129" t="s">
        <v>180</v>
      </c>
      <c r="H163" s="91" t="str">
        <f t="shared" si="29"/>
        <v>REDOVNA DJELATNOST SVEUČILIŠTA U SPLITU (IZ EVIDENCIJSKIH PRIHODA)</v>
      </c>
      <c r="I163" s="91" t="str">
        <f t="shared" si="30"/>
        <v>0942</v>
      </c>
      <c r="J163" s="128">
        <v>1593</v>
      </c>
      <c r="K163" s="128">
        <v>1991</v>
      </c>
      <c r="L163" s="128"/>
      <c r="M163" s="95"/>
      <c r="O163" s="86" t="str">
        <f t="shared" si="31"/>
        <v>323</v>
      </c>
      <c r="P163" s="86" t="str">
        <f t="shared" si="32"/>
        <v>32</v>
      </c>
      <c r="Q163" s="86" t="str">
        <f t="shared" si="33"/>
        <v>52</v>
      </c>
      <c r="R163" s="86" t="str">
        <f t="shared" si="34"/>
        <v>94</v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>08006</v>
      </c>
      <c r="B164" s="90" t="str">
        <f>IF(C164="","",VLOOKUP('OPĆI DIO'!$C$3,'OPĆI DIO'!$L$6:$U$138,9,FALSE))</f>
        <v>Sveučilišta i veleučilišta u Republici Hrvatskoj</v>
      </c>
      <c r="C164" s="96">
        <v>52</v>
      </c>
      <c r="D164" s="91" t="str">
        <f t="shared" si="27"/>
        <v>Ostale pomoći</v>
      </c>
      <c r="E164" s="96">
        <v>3239</v>
      </c>
      <c r="F164" s="91" t="str">
        <f t="shared" si="28"/>
        <v>Ostale usluge</v>
      </c>
      <c r="G164" s="129" t="s">
        <v>180</v>
      </c>
      <c r="H164" s="91" t="str">
        <f t="shared" si="29"/>
        <v>REDOVNA DJELATNOST SVEUČILIŠTA U SPLITU (IZ EVIDENCIJSKIH PRIHODA)</v>
      </c>
      <c r="I164" s="91" t="str">
        <f t="shared" si="30"/>
        <v>0942</v>
      </c>
      <c r="J164" s="128">
        <v>10087</v>
      </c>
      <c r="K164" s="128">
        <v>5318</v>
      </c>
      <c r="L164" s="128">
        <v>3982</v>
      </c>
      <c r="M164" s="95"/>
      <c r="O164" s="86" t="str">
        <f t="shared" si="31"/>
        <v>323</v>
      </c>
      <c r="P164" s="86" t="str">
        <f t="shared" si="32"/>
        <v>32</v>
      </c>
      <c r="Q164" s="86" t="str">
        <f t="shared" si="33"/>
        <v>52</v>
      </c>
      <c r="R164" s="86" t="str">
        <f t="shared" si="34"/>
        <v>94</v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>08006</v>
      </c>
      <c r="B165" s="90" t="str">
        <f>IF(C165="","",VLOOKUP('OPĆI DIO'!$C$3,'OPĆI DIO'!$L$6:$U$138,9,FALSE))</f>
        <v>Sveučilišta i veleučilišta u Republici Hrvatskoj</v>
      </c>
      <c r="C165" s="96">
        <v>52</v>
      </c>
      <c r="D165" s="91" t="str">
        <f t="shared" si="27"/>
        <v>Ostale pomoći</v>
      </c>
      <c r="E165" s="96">
        <v>3241</v>
      </c>
      <c r="F165" s="91" t="str">
        <f t="shared" si="28"/>
        <v>Naknade troškova osobama izvan radnog odnosa</v>
      </c>
      <c r="G165" s="129" t="s">
        <v>180</v>
      </c>
      <c r="H165" s="91" t="str">
        <f t="shared" si="29"/>
        <v>REDOVNA DJELATNOST SVEUČILIŠTA U SPLITU (IZ EVIDENCIJSKIH PRIHODA)</v>
      </c>
      <c r="I165" s="91" t="str">
        <f t="shared" si="30"/>
        <v>0942</v>
      </c>
      <c r="J165" s="128">
        <v>6636</v>
      </c>
      <c r="K165" s="128"/>
      <c r="L165" s="128"/>
      <c r="M165" s="95"/>
      <c r="O165" s="86" t="str">
        <f t="shared" si="31"/>
        <v>324</v>
      </c>
      <c r="P165" s="86" t="str">
        <f t="shared" si="32"/>
        <v>32</v>
      </c>
      <c r="Q165" s="86" t="str">
        <f t="shared" si="33"/>
        <v>52</v>
      </c>
      <c r="R165" s="86" t="str">
        <f t="shared" si="34"/>
        <v>94</v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>08006</v>
      </c>
      <c r="B166" s="90" t="str">
        <f>IF(C166="","",VLOOKUP('OPĆI DIO'!$C$3,'OPĆI DIO'!$L$6:$U$138,9,FALSE))</f>
        <v>Sveučilišta i veleučilišta u Republici Hrvatskoj</v>
      </c>
      <c r="C166" s="96">
        <v>52</v>
      </c>
      <c r="D166" s="91" t="str">
        <f t="shared" si="27"/>
        <v>Ostale pomoći</v>
      </c>
      <c r="E166" s="96">
        <v>3721</v>
      </c>
      <c r="F166" s="91" t="str">
        <f t="shared" si="28"/>
        <v>Naknade građanima i kućanstvima u novcu</v>
      </c>
      <c r="G166" s="129" t="s">
        <v>180</v>
      </c>
      <c r="H166" s="91" t="str">
        <f t="shared" si="29"/>
        <v>REDOVNA DJELATNOST SVEUČILIŠTA U SPLITU (IZ EVIDENCIJSKIH PRIHODA)</v>
      </c>
      <c r="I166" s="91" t="str">
        <f t="shared" si="30"/>
        <v>0942</v>
      </c>
      <c r="J166" s="128">
        <v>4778</v>
      </c>
      <c r="K166" s="128">
        <v>4777</v>
      </c>
      <c r="L166" s="128"/>
      <c r="M166" s="95"/>
      <c r="O166" s="86" t="str">
        <f t="shared" si="31"/>
        <v>372</v>
      </c>
      <c r="P166" s="86" t="str">
        <f t="shared" si="32"/>
        <v>37</v>
      </c>
      <c r="Q166" s="86" t="str">
        <f t="shared" si="33"/>
        <v>52</v>
      </c>
      <c r="R166" s="86" t="str">
        <f t="shared" si="34"/>
        <v>94</v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>08006</v>
      </c>
      <c r="B167" s="90" t="str">
        <f>IF(C167="","",VLOOKUP('OPĆI DIO'!$C$3,'OPĆI DIO'!$L$6:$U$138,9,FALSE))</f>
        <v>Sveučilišta i veleučilišta u Republici Hrvatskoj</v>
      </c>
      <c r="C167" s="96">
        <v>52</v>
      </c>
      <c r="D167" s="91" t="str">
        <f t="shared" si="27"/>
        <v>Ostale pomoći</v>
      </c>
      <c r="E167" s="96">
        <v>4241</v>
      </c>
      <c r="F167" s="91" t="str">
        <f t="shared" si="28"/>
        <v>Knjige</v>
      </c>
      <c r="G167" s="129" t="s">
        <v>180</v>
      </c>
      <c r="H167" s="91" t="str">
        <f t="shared" si="29"/>
        <v>REDOVNA DJELATNOST SVEUČILIŠTA U SPLITU (IZ EVIDENCIJSKIH PRIHODA)</v>
      </c>
      <c r="I167" s="91" t="str">
        <f t="shared" si="30"/>
        <v>0942</v>
      </c>
      <c r="J167" s="128">
        <v>995</v>
      </c>
      <c r="K167" s="128">
        <v>796</v>
      </c>
      <c r="L167" s="128">
        <v>664</v>
      </c>
      <c r="M167" s="95"/>
      <c r="O167" s="86" t="str">
        <f t="shared" si="31"/>
        <v>424</v>
      </c>
      <c r="P167" s="86" t="str">
        <f t="shared" si="32"/>
        <v>42</v>
      </c>
      <c r="Q167" s="86" t="str">
        <f t="shared" si="33"/>
        <v>52</v>
      </c>
      <c r="R167" s="86" t="str">
        <f t="shared" si="34"/>
        <v>94</v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>08006</v>
      </c>
      <c r="B168" s="90" t="str">
        <f>IF(C168="","",VLOOKUP('OPĆI DIO'!$C$3,'OPĆI DIO'!$L$6:$U$138,9,FALSE))</f>
        <v>Sveučilišta i veleučilišta u Republici Hrvatskoj</v>
      </c>
      <c r="C168" s="96">
        <v>52</v>
      </c>
      <c r="D168" s="91" t="str">
        <f t="shared" si="27"/>
        <v>Ostale pomoći</v>
      </c>
      <c r="E168" s="96">
        <v>4262</v>
      </c>
      <c r="F168" s="91" t="str">
        <f t="shared" si="28"/>
        <v>Ulaganja u računalne programe</v>
      </c>
      <c r="G168" s="129" t="s">
        <v>180</v>
      </c>
      <c r="H168" s="91" t="str">
        <f t="shared" si="29"/>
        <v>REDOVNA DJELATNOST SVEUČILIŠTA U SPLITU (IZ EVIDENCIJSKIH PRIHODA)</v>
      </c>
      <c r="I168" s="91" t="str">
        <f t="shared" si="30"/>
        <v>0942</v>
      </c>
      <c r="J168" s="128">
        <v>1327</v>
      </c>
      <c r="K168" s="128">
        <v>664</v>
      </c>
      <c r="L168" s="128"/>
      <c r="M168" s="95"/>
      <c r="O168" s="86" t="str">
        <f t="shared" si="31"/>
        <v>426</v>
      </c>
      <c r="P168" s="86" t="str">
        <f t="shared" si="32"/>
        <v>42</v>
      </c>
      <c r="Q168" s="86" t="str">
        <f t="shared" si="33"/>
        <v>52</v>
      </c>
      <c r="R168" s="86" t="str">
        <f t="shared" si="34"/>
        <v>94</v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H29" sqref="H29:J41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61</v>
      </c>
      <c r="B3" s="91" t="str">
        <f t="shared" ref="B3" si="0">IFERROR(VLOOKUP(A3,$U$6:$V$23,2,FALSE),"")</f>
        <v>Donacije</v>
      </c>
      <c r="C3" s="96">
        <v>3111</v>
      </c>
      <c r="D3" s="91" t="str">
        <f>IFERROR(VLOOKUP(C3,$X$5:$Z$129,2,FALSE),"")</f>
        <v>Plaće za redovan rad</v>
      </c>
      <c r="E3" s="129" t="s">
        <v>3159</v>
      </c>
      <c r="F3" s="91" t="str">
        <f>IFERROR(VLOOKUP(E3,$AD$6:$AE$1090,2,FALSE),"")</f>
        <v>IRI - povećanje razvoja novih proizvoda i usluga (lijepljeni lamelirani nosači od tvrdog drveta)</v>
      </c>
      <c r="G3" s="91" t="str">
        <f>IFERROR(VLOOKUP(E3,$AD$6:$AG$1090,4,FALSE),"")</f>
        <v>0942</v>
      </c>
      <c r="H3" s="128">
        <v>17490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61</v>
      </c>
      <c r="B4" s="91" t="str">
        <f t="shared" ref="B4:B67" si="1">IFERROR(VLOOKUP(A4,$U$6:$V$23,2,FALSE),"")</f>
        <v>Donacije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3159</v>
      </c>
      <c r="F4" s="91" t="str">
        <f t="shared" ref="F4:F67" si="3">IFERROR(VLOOKUP(E4,$AD$6:$AE$1090,2,FALSE),"")</f>
        <v>IRI - povećanje razvoja novih proizvoda i usluga (lijepljeni lamelirani nosači od tvrdog drveta)</v>
      </c>
      <c r="G4" s="91" t="str">
        <f t="shared" ref="G4:G67" si="4">IFERROR(VLOOKUP(E4,$AD$6:$AG$1090,4,FALSE),"")</f>
        <v>0942</v>
      </c>
      <c r="H4" s="128">
        <v>2887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61</v>
      </c>
      <c r="B5" s="91" t="str">
        <f t="shared" si="1"/>
        <v>Donacije</v>
      </c>
      <c r="C5" s="96">
        <v>3211</v>
      </c>
      <c r="D5" s="91" t="str">
        <f t="shared" si="2"/>
        <v>Službena putovanja</v>
      </c>
      <c r="E5" s="129" t="s">
        <v>3159</v>
      </c>
      <c r="F5" s="91" t="str">
        <f t="shared" si="3"/>
        <v>IRI - povećanje razvoja novih proizvoda i usluga (lijepljeni lamelirani nosači od tvrdog drveta)</v>
      </c>
      <c r="G5" s="91" t="str">
        <f t="shared" si="4"/>
        <v>0942</v>
      </c>
      <c r="H5" s="128">
        <v>1062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61</v>
      </c>
      <c r="B6" s="91" t="str">
        <f t="shared" si="1"/>
        <v>Donacije</v>
      </c>
      <c r="C6" s="96">
        <v>3213</v>
      </c>
      <c r="D6" s="91" t="str">
        <f t="shared" si="2"/>
        <v>Stručno usavršavanje zaposlenika</v>
      </c>
      <c r="E6" s="129" t="s">
        <v>3159</v>
      </c>
      <c r="F6" s="91" t="str">
        <f t="shared" si="3"/>
        <v>IRI - povećanje razvoja novih proizvoda i usluga (lijepljeni lamelirani nosači od tvrdog drveta)</v>
      </c>
      <c r="G6" s="91" t="str">
        <f t="shared" si="4"/>
        <v>0942</v>
      </c>
      <c r="H6" s="128">
        <v>10883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61</v>
      </c>
      <c r="B7" s="91" t="str">
        <f t="shared" si="1"/>
        <v>Donacije</v>
      </c>
      <c r="C7" s="96">
        <v>3222</v>
      </c>
      <c r="D7" s="91" t="str">
        <f t="shared" si="2"/>
        <v>Materijal i sirovine</v>
      </c>
      <c r="E7" s="129" t="s">
        <v>3159</v>
      </c>
      <c r="F7" s="91" t="str">
        <f t="shared" si="3"/>
        <v>IRI - povećanje razvoja novih proizvoda i usluga (lijepljeni lamelirani nosači od tvrdog drveta)</v>
      </c>
      <c r="G7" s="91" t="str">
        <f t="shared" si="4"/>
        <v>0942</v>
      </c>
      <c r="H7" s="128">
        <v>8362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322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61</v>
      </c>
      <c r="B8" s="91" t="str">
        <f t="shared" si="1"/>
        <v>Donacije</v>
      </c>
      <c r="C8" s="96">
        <v>3224</v>
      </c>
      <c r="D8" s="91" t="str">
        <f t="shared" si="2"/>
        <v>Materijal i dijelovi za tekuće i investicijsko održavanje</v>
      </c>
      <c r="E8" s="129" t="s">
        <v>3159</v>
      </c>
      <c r="F8" s="91" t="str">
        <f t="shared" si="3"/>
        <v>IRI - povećanje razvoja novih proizvoda i usluga (lijepljeni lamelirani nosači od tvrdog drveta)</v>
      </c>
      <c r="G8" s="91" t="str">
        <f t="shared" si="4"/>
        <v>0942</v>
      </c>
      <c r="H8" s="128">
        <v>3056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322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61</v>
      </c>
      <c r="B9" s="91" t="str">
        <f t="shared" si="1"/>
        <v>Donacije</v>
      </c>
      <c r="C9" s="96">
        <v>3237</v>
      </c>
      <c r="D9" s="91" t="str">
        <f t="shared" si="2"/>
        <v>Intelektualne i osobne usluge</v>
      </c>
      <c r="E9" s="129" t="s">
        <v>3159</v>
      </c>
      <c r="F9" s="91" t="str">
        <f t="shared" si="3"/>
        <v>IRI - povećanje razvoja novih proizvoda i usluga (lijepljeni lamelirani nosači od tvrdog drveta)</v>
      </c>
      <c r="G9" s="91" t="str">
        <f t="shared" si="4"/>
        <v>0942</v>
      </c>
      <c r="H9" s="128">
        <v>9954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323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61</v>
      </c>
      <c r="B10" s="91" t="str">
        <f t="shared" si="1"/>
        <v>Donacije</v>
      </c>
      <c r="C10" s="96">
        <v>3111</v>
      </c>
      <c r="D10" s="91" t="str">
        <f t="shared" si="2"/>
        <v>Plaće za redovan rad</v>
      </c>
      <c r="E10" s="129" t="s">
        <v>3165</v>
      </c>
      <c r="F10" s="91" t="str">
        <f t="shared" si="3"/>
        <v>IRI Perm Beton-sustav odvodnje na horizontalnim površinama od propusnog betona</v>
      </c>
      <c r="G10" s="91" t="str">
        <f t="shared" si="4"/>
        <v>0942</v>
      </c>
      <c r="H10" s="128">
        <v>34176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61</v>
      </c>
      <c r="B11" s="91" t="str">
        <f t="shared" si="1"/>
        <v>Donacije</v>
      </c>
      <c r="C11" s="96">
        <v>3132</v>
      </c>
      <c r="D11" s="91" t="str">
        <f t="shared" si="2"/>
        <v>Doprinosi za obvezno zdravstveno osiguranje</v>
      </c>
      <c r="E11" s="129" t="s">
        <v>3165</v>
      </c>
      <c r="F11" s="91" t="str">
        <f t="shared" si="3"/>
        <v>IRI Perm Beton-sustav odvodnje na horizontalnim površinama od propusnog betona</v>
      </c>
      <c r="G11" s="91" t="str">
        <f t="shared" si="4"/>
        <v>0942</v>
      </c>
      <c r="H11" s="128">
        <v>5641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61</v>
      </c>
      <c r="B12" s="91" t="str">
        <f t="shared" si="1"/>
        <v>Donacije</v>
      </c>
      <c r="C12" s="96">
        <v>3211</v>
      </c>
      <c r="D12" s="91" t="str">
        <f t="shared" si="2"/>
        <v>Službena putovanja</v>
      </c>
      <c r="E12" s="129" t="s">
        <v>3165</v>
      </c>
      <c r="F12" s="91" t="str">
        <f t="shared" si="3"/>
        <v>IRI Perm Beton-sustav odvodnje na horizontalnim površinama od propusnog betona</v>
      </c>
      <c r="G12" s="91" t="str">
        <f t="shared" si="4"/>
        <v>0942</v>
      </c>
      <c r="H12" s="128">
        <v>6636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61</v>
      </c>
      <c r="B13" s="91" t="str">
        <f t="shared" si="1"/>
        <v>Donacije</v>
      </c>
      <c r="C13" s="96">
        <v>3221</v>
      </c>
      <c r="D13" s="91" t="str">
        <f t="shared" si="2"/>
        <v>Uredski materijal i ostali materijalni rashodi</v>
      </c>
      <c r="E13" s="129" t="s">
        <v>3165</v>
      </c>
      <c r="F13" s="91" t="str">
        <f t="shared" si="3"/>
        <v>IRI Perm Beton-sustav odvodnje na horizontalnim površinama od propusnog betona</v>
      </c>
      <c r="G13" s="91" t="str">
        <f t="shared" si="4"/>
        <v>0942</v>
      </c>
      <c r="H13" s="128">
        <v>1327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61</v>
      </c>
      <c r="B14" s="91" t="str">
        <f t="shared" si="1"/>
        <v>Donacije</v>
      </c>
      <c r="C14" s="96">
        <v>3222</v>
      </c>
      <c r="D14" s="91" t="str">
        <f t="shared" si="2"/>
        <v>Materijal i sirovine</v>
      </c>
      <c r="E14" s="129" t="s">
        <v>3165</v>
      </c>
      <c r="F14" s="91" t="str">
        <f t="shared" si="3"/>
        <v>IRI Perm Beton-sustav odvodnje na horizontalnim površinama od propusnog betona</v>
      </c>
      <c r="G14" s="91" t="str">
        <f t="shared" si="4"/>
        <v>0942</v>
      </c>
      <c r="H14" s="128">
        <v>6636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322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61</v>
      </c>
      <c r="B15" s="91" t="str">
        <f t="shared" si="1"/>
        <v>Donacije</v>
      </c>
      <c r="C15" s="96">
        <v>3232</v>
      </c>
      <c r="D15" s="91" t="str">
        <f t="shared" si="2"/>
        <v>Usluge tekućeg i investicijskog održavanja</v>
      </c>
      <c r="E15" s="129" t="s">
        <v>3165</v>
      </c>
      <c r="F15" s="91" t="str">
        <f t="shared" si="3"/>
        <v>IRI Perm Beton-sustav odvodnje na horizontalnim površinama od propusnog betona</v>
      </c>
      <c r="G15" s="91" t="str">
        <f t="shared" si="4"/>
        <v>0942</v>
      </c>
      <c r="H15" s="128">
        <v>2654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61</v>
      </c>
      <c r="B16" s="91" t="str">
        <f t="shared" si="1"/>
        <v>Donacije</v>
      </c>
      <c r="C16" s="96">
        <v>3233</v>
      </c>
      <c r="D16" s="91" t="str">
        <f t="shared" si="2"/>
        <v>Usluge promidžbe i informiranja</v>
      </c>
      <c r="E16" s="129" t="s">
        <v>3165</v>
      </c>
      <c r="F16" s="91" t="str">
        <f t="shared" si="3"/>
        <v>IRI Perm Beton-sustav odvodnje na horizontalnim površinama od propusnog betona</v>
      </c>
      <c r="G16" s="91" t="str">
        <f t="shared" si="4"/>
        <v>0942</v>
      </c>
      <c r="H16" s="128">
        <v>1327</v>
      </c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>323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61</v>
      </c>
      <c r="B17" s="91" t="str">
        <f t="shared" si="1"/>
        <v>Donacije</v>
      </c>
      <c r="C17" s="96">
        <v>3238</v>
      </c>
      <c r="D17" s="91" t="str">
        <f t="shared" si="2"/>
        <v>Računalne usluge</v>
      </c>
      <c r="E17" s="129" t="s">
        <v>3165</v>
      </c>
      <c r="F17" s="91" t="str">
        <f t="shared" si="3"/>
        <v>IRI Perm Beton-sustav odvodnje na horizontalnim površinama od propusnog betona</v>
      </c>
      <c r="G17" s="91" t="str">
        <f t="shared" si="4"/>
        <v>0942</v>
      </c>
      <c r="H17" s="128">
        <v>3982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323</v>
      </c>
      <c r="S17" s="86" t="str">
        <f t="shared" si="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61</v>
      </c>
      <c r="B18" s="91" t="str">
        <f t="shared" si="1"/>
        <v>Donacije</v>
      </c>
      <c r="C18" s="96">
        <v>3239</v>
      </c>
      <c r="D18" s="91" t="str">
        <f t="shared" si="2"/>
        <v>Ostale usluge</v>
      </c>
      <c r="E18" s="129" t="s">
        <v>3165</v>
      </c>
      <c r="F18" s="91" t="str">
        <f t="shared" si="3"/>
        <v>IRI Perm Beton-sustav odvodnje na horizontalnim površinama od propusnog betona</v>
      </c>
      <c r="G18" s="91" t="str">
        <f t="shared" si="4"/>
        <v>0942</v>
      </c>
      <c r="H18" s="128">
        <v>6636</v>
      </c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>323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61</v>
      </c>
      <c r="B19" s="91" t="str">
        <f t="shared" si="1"/>
        <v>Donacije</v>
      </c>
      <c r="C19" s="96">
        <v>3293</v>
      </c>
      <c r="D19" s="91" t="str">
        <f t="shared" si="2"/>
        <v>Reprezentacija</v>
      </c>
      <c r="E19" s="129" t="s">
        <v>3165</v>
      </c>
      <c r="F19" s="91" t="str">
        <f t="shared" si="3"/>
        <v>IRI Perm Beton-sustav odvodnje na horizontalnim površinama od propusnog betona</v>
      </c>
      <c r="G19" s="91" t="str">
        <f t="shared" si="4"/>
        <v>0942</v>
      </c>
      <c r="H19" s="128">
        <v>1327</v>
      </c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>329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61</v>
      </c>
      <c r="B20" s="91" t="str">
        <f t="shared" si="1"/>
        <v>Donacije</v>
      </c>
      <c r="C20" s="96">
        <v>3294</v>
      </c>
      <c r="D20" s="91" t="str">
        <f t="shared" si="2"/>
        <v>Članarine i norme</v>
      </c>
      <c r="E20" s="129" t="s">
        <v>3165</v>
      </c>
      <c r="F20" s="91" t="str">
        <f t="shared" si="3"/>
        <v>IRI Perm Beton-sustav odvodnje na horizontalnim površinama od propusnog betona</v>
      </c>
      <c r="G20" s="91" t="str">
        <f t="shared" si="4"/>
        <v>0942</v>
      </c>
      <c r="H20" s="128">
        <v>398</v>
      </c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>329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61</v>
      </c>
      <c r="B21" s="91" t="str">
        <f t="shared" si="1"/>
        <v>Donacije</v>
      </c>
      <c r="C21" s="96">
        <v>3295</v>
      </c>
      <c r="D21" s="91" t="str">
        <f t="shared" si="2"/>
        <v>Pristojbe i naknade</v>
      </c>
      <c r="E21" s="129" t="s">
        <v>3165</v>
      </c>
      <c r="F21" s="91" t="str">
        <f t="shared" si="3"/>
        <v>IRI Perm Beton-sustav odvodnje na horizontalnim površinama od propusnog betona</v>
      </c>
      <c r="G21" s="91" t="str">
        <f t="shared" si="4"/>
        <v>0942</v>
      </c>
      <c r="H21" s="128">
        <v>265</v>
      </c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>329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61</v>
      </c>
      <c r="B22" s="91" t="str">
        <f t="shared" si="1"/>
        <v>Donacije</v>
      </c>
      <c r="C22" s="96">
        <v>4222</v>
      </c>
      <c r="D22" s="91" t="str">
        <f t="shared" si="2"/>
        <v>Komunikacijska oprema</v>
      </c>
      <c r="E22" s="129" t="s">
        <v>3165</v>
      </c>
      <c r="F22" s="91" t="str">
        <f t="shared" si="3"/>
        <v>IRI Perm Beton-sustav odvodnje na horizontalnim površinama od propusnog betona</v>
      </c>
      <c r="G22" s="91" t="str">
        <f t="shared" si="4"/>
        <v>0942</v>
      </c>
      <c r="H22" s="128">
        <v>2654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422</v>
      </c>
      <c r="S22" s="86" t="str">
        <f t="shared" si="6"/>
        <v>42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61</v>
      </c>
      <c r="B23" s="91" t="str">
        <f t="shared" si="1"/>
        <v>Donacije</v>
      </c>
      <c r="C23" s="96">
        <v>4224</v>
      </c>
      <c r="D23" s="91" t="str">
        <f t="shared" si="2"/>
        <v>Medicinska i laboratorijska oprema</v>
      </c>
      <c r="E23" s="129" t="s">
        <v>3165</v>
      </c>
      <c r="F23" s="91" t="str">
        <f t="shared" si="3"/>
        <v>IRI Perm Beton-sustav odvodnje na horizontalnim površinama od propusnog betona</v>
      </c>
      <c r="G23" s="91" t="str">
        <f t="shared" si="4"/>
        <v>0942</v>
      </c>
      <c r="H23" s="128">
        <v>2657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422</v>
      </c>
      <c r="S23" s="86" t="str">
        <f t="shared" si="6"/>
        <v>42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61</v>
      </c>
      <c r="B24" s="91" t="str">
        <f t="shared" si="1"/>
        <v>Donacije</v>
      </c>
      <c r="C24" s="96">
        <v>3111</v>
      </c>
      <c r="D24" s="91" t="str">
        <f t="shared" si="2"/>
        <v>Plaće za redovan rad</v>
      </c>
      <c r="E24" s="129" t="s">
        <v>3161</v>
      </c>
      <c r="F24" s="91" t="str">
        <f t="shared" si="3"/>
        <v>PINNA NOBILIS SSMA</v>
      </c>
      <c r="G24" s="91" t="str">
        <f t="shared" si="4"/>
        <v>0942</v>
      </c>
      <c r="H24" s="128">
        <v>26071</v>
      </c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>311</v>
      </c>
      <c r="S24" s="86" t="str">
        <f t="shared" si="6"/>
        <v>31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61</v>
      </c>
      <c r="B25" s="91" t="str">
        <f t="shared" si="1"/>
        <v>Donacije</v>
      </c>
      <c r="C25" s="96">
        <v>3132</v>
      </c>
      <c r="D25" s="91" t="str">
        <f t="shared" si="2"/>
        <v>Doprinosi za obvezno zdravstveno osiguranje</v>
      </c>
      <c r="E25" s="129" t="s">
        <v>3161</v>
      </c>
      <c r="F25" s="91" t="str">
        <f t="shared" si="3"/>
        <v>PINNA NOBILIS SSMA</v>
      </c>
      <c r="G25" s="91" t="str">
        <f t="shared" si="4"/>
        <v>0942</v>
      </c>
      <c r="H25" s="128">
        <v>4302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313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61</v>
      </c>
      <c r="B26" s="91" t="str">
        <f t="shared" si="1"/>
        <v>Donacije</v>
      </c>
      <c r="C26" s="96">
        <v>3211</v>
      </c>
      <c r="D26" s="91" t="str">
        <f t="shared" si="2"/>
        <v>Službena putovanja</v>
      </c>
      <c r="E26" s="129" t="s">
        <v>3161</v>
      </c>
      <c r="F26" s="91" t="str">
        <f t="shared" si="3"/>
        <v>PINNA NOBILIS SSMA</v>
      </c>
      <c r="G26" s="91" t="str">
        <f t="shared" si="4"/>
        <v>0942</v>
      </c>
      <c r="H26" s="128">
        <v>3982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61</v>
      </c>
      <c r="B27" s="91" t="str">
        <f t="shared" si="1"/>
        <v>Donacije</v>
      </c>
      <c r="C27" s="96">
        <v>3222</v>
      </c>
      <c r="D27" s="91" t="str">
        <f t="shared" si="2"/>
        <v>Materijal i sirovine</v>
      </c>
      <c r="E27" s="129" t="s">
        <v>3161</v>
      </c>
      <c r="F27" s="91" t="str">
        <f t="shared" si="3"/>
        <v>PINNA NOBILIS SSMA</v>
      </c>
      <c r="G27" s="91" t="str">
        <f t="shared" si="4"/>
        <v>0942</v>
      </c>
      <c r="H27" s="128">
        <v>9291</v>
      </c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>322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61</v>
      </c>
      <c r="B28" s="91" t="str">
        <f t="shared" si="1"/>
        <v>Donacije</v>
      </c>
      <c r="C28" s="96">
        <v>3224</v>
      </c>
      <c r="D28" s="91" t="str">
        <f t="shared" si="2"/>
        <v>Materijal i dijelovi za tekuće i investicijsko održavanje</v>
      </c>
      <c r="E28" s="129" t="s">
        <v>3161</v>
      </c>
      <c r="F28" s="91" t="str">
        <f t="shared" si="3"/>
        <v>PINNA NOBILIS SSMA</v>
      </c>
      <c r="G28" s="91" t="str">
        <f t="shared" si="4"/>
        <v>0942</v>
      </c>
      <c r="H28" s="128">
        <v>4553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322</v>
      </c>
      <c r="S28" s="86" t="str">
        <f t="shared" si="6"/>
        <v>32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561</v>
      </c>
      <c r="B29" s="91" t="str">
        <f t="shared" si="1"/>
        <v>Europski socijalni fond (ESF)</v>
      </c>
      <c r="C29" s="96">
        <v>3111</v>
      </c>
      <c r="D29" s="91" t="str">
        <f t="shared" si="2"/>
        <v>Plaće za redovan rad</v>
      </c>
      <c r="E29" s="129" t="s">
        <v>876</v>
      </c>
      <c r="F29" s="91" t="str">
        <f t="shared" si="3"/>
        <v>Razvoj, unapređenje i provedba stručne prakse u visokom obrazovanju</v>
      </c>
      <c r="G29" s="91" t="str">
        <f t="shared" si="4"/>
        <v>0942</v>
      </c>
      <c r="H29" s="128">
        <v>1370</v>
      </c>
      <c r="I29" s="128">
        <v>0</v>
      </c>
      <c r="J29" s="128">
        <v>0</v>
      </c>
      <c r="K29" s="143"/>
      <c r="L29" s="142"/>
      <c r="M29" s="142"/>
      <c r="N29" s="143"/>
      <c r="O29" s="322"/>
      <c r="P29" s="95"/>
      <c r="R29" s="86" t="str">
        <f t="shared" si="5"/>
        <v>311</v>
      </c>
      <c r="S29" s="86" t="str">
        <f t="shared" si="6"/>
        <v>31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561</v>
      </c>
      <c r="B30" s="91" t="str">
        <f t="shared" si="1"/>
        <v>Europski socijalni fond (ESF)</v>
      </c>
      <c r="C30" s="96">
        <v>3113</v>
      </c>
      <c r="D30" s="91" t="str">
        <f t="shared" si="2"/>
        <v>Plaće za prekovremeni rad</v>
      </c>
      <c r="E30" s="129" t="s">
        <v>876</v>
      </c>
      <c r="F30" s="91" t="str">
        <f t="shared" si="3"/>
        <v>Razvoj, unapređenje i provedba stručne prakse u visokom obrazovanju</v>
      </c>
      <c r="G30" s="91" t="str">
        <f t="shared" si="4"/>
        <v>0942</v>
      </c>
      <c r="H30" s="128">
        <v>1586</v>
      </c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>311</v>
      </c>
      <c r="S30" s="86" t="str">
        <f t="shared" si="6"/>
        <v>31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561</v>
      </c>
      <c r="B31" s="91" t="str">
        <f t="shared" si="1"/>
        <v>Europski socijalni fond (ESF)</v>
      </c>
      <c r="C31" s="96">
        <v>3132</v>
      </c>
      <c r="D31" s="91" t="str">
        <f t="shared" si="2"/>
        <v>Doprinosi za obvezno zdravstveno osiguranje</v>
      </c>
      <c r="E31" s="129" t="s">
        <v>876</v>
      </c>
      <c r="F31" s="91" t="str">
        <f t="shared" si="3"/>
        <v>Razvoj, unapređenje i provedba stručne prakse u visokom obrazovanju</v>
      </c>
      <c r="G31" s="91" t="str">
        <f t="shared" si="4"/>
        <v>0942</v>
      </c>
      <c r="H31" s="128">
        <v>487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313</v>
      </c>
      <c r="S31" s="86" t="str">
        <f t="shared" si="6"/>
        <v>31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561</v>
      </c>
      <c r="B32" s="91" t="str">
        <f t="shared" si="1"/>
        <v>Europski socijalni fond (ESF)</v>
      </c>
      <c r="C32" s="96">
        <v>3211</v>
      </c>
      <c r="D32" s="91" t="str">
        <f t="shared" si="2"/>
        <v>Službena putovanja</v>
      </c>
      <c r="E32" s="129" t="s">
        <v>876</v>
      </c>
      <c r="F32" s="91" t="str">
        <f t="shared" si="3"/>
        <v>Razvoj, unapređenje i provedba stručne prakse u visokom obrazovanju</v>
      </c>
      <c r="G32" s="91" t="str">
        <f t="shared" si="4"/>
        <v>0942</v>
      </c>
      <c r="H32" s="128">
        <v>796</v>
      </c>
      <c r="I32" s="128">
        <v>5309</v>
      </c>
      <c r="J32" s="128">
        <v>5309</v>
      </c>
      <c r="K32" s="143"/>
      <c r="L32" s="142"/>
      <c r="M32" s="142"/>
      <c r="N32" s="143"/>
      <c r="O32" s="322"/>
      <c r="P32" s="95"/>
      <c r="R32" s="86" t="str">
        <f t="shared" si="5"/>
        <v>321</v>
      </c>
      <c r="S32" s="86" t="str">
        <f t="shared" si="6"/>
        <v>32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561</v>
      </c>
      <c r="B33" s="91" t="str">
        <f t="shared" si="1"/>
        <v>Europski socijalni fond (ESF)</v>
      </c>
      <c r="C33" s="96">
        <v>3212</v>
      </c>
      <c r="D33" s="91" t="str">
        <f t="shared" si="2"/>
        <v>Naknade za prijevoz, za rad na terenu i odvojeni život</v>
      </c>
      <c r="E33" s="129" t="s">
        <v>876</v>
      </c>
      <c r="F33" s="91" t="str">
        <f t="shared" si="3"/>
        <v>Razvoj, unapređenje i provedba stručne prakse u visokom obrazovanju</v>
      </c>
      <c r="G33" s="91" t="str">
        <f t="shared" si="4"/>
        <v>0942</v>
      </c>
      <c r="H33" s="128">
        <v>46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321</v>
      </c>
      <c r="S33" s="86" t="str">
        <f t="shared" si="6"/>
        <v>32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561</v>
      </c>
      <c r="B34" s="91" t="str">
        <f t="shared" si="1"/>
        <v>Europski socijalni fond (ESF)</v>
      </c>
      <c r="C34" s="96">
        <v>3213</v>
      </c>
      <c r="D34" s="91" t="str">
        <f t="shared" si="2"/>
        <v>Stručno usavršavanje zaposlenika</v>
      </c>
      <c r="E34" s="129" t="s">
        <v>876</v>
      </c>
      <c r="F34" s="91" t="str">
        <f t="shared" si="3"/>
        <v>Razvoj, unapređenje i provedba stručne prakse u visokom obrazovanju</v>
      </c>
      <c r="G34" s="91" t="str">
        <f t="shared" si="4"/>
        <v>0942</v>
      </c>
      <c r="H34" s="128"/>
      <c r="I34" s="128">
        <v>3982</v>
      </c>
      <c r="J34" s="128">
        <v>3982</v>
      </c>
      <c r="K34" s="143"/>
      <c r="L34" s="142"/>
      <c r="M34" s="142"/>
      <c r="N34" s="143"/>
      <c r="O34" s="322"/>
      <c r="P34" s="95"/>
      <c r="R34" s="86" t="str">
        <f t="shared" si="5"/>
        <v>321</v>
      </c>
      <c r="S34" s="86" t="str">
        <f t="shared" si="6"/>
        <v>32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561</v>
      </c>
      <c r="B35" s="91" t="str">
        <f t="shared" si="1"/>
        <v>Europski socijalni fond (ESF)</v>
      </c>
      <c r="C35" s="96">
        <v>3221</v>
      </c>
      <c r="D35" s="91" t="str">
        <f t="shared" si="2"/>
        <v>Uredski materijal i ostali materijalni rashodi</v>
      </c>
      <c r="E35" s="129" t="s">
        <v>876</v>
      </c>
      <c r="F35" s="91" t="str">
        <f t="shared" si="3"/>
        <v>Razvoj, unapređenje i provedba stručne prakse u visokom obrazovanju</v>
      </c>
      <c r="G35" s="91" t="str">
        <f t="shared" si="4"/>
        <v>0942</v>
      </c>
      <c r="H35" s="128">
        <v>13</v>
      </c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>322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561</v>
      </c>
      <c r="B36" s="91" t="str">
        <f t="shared" si="1"/>
        <v>Europski socijalni fond (ESF)</v>
      </c>
      <c r="C36" s="96">
        <v>3224</v>
      </c>
      <c r="D36" s="91" t="str">
        <f t="shared" si="2"/>
        <v>Materijal i dijelovi za tekuće i investicijsko održavanje</v>
      </c>
      <c r="E36" s="129" t="s">
        <v>876</v>
      </c>
      <c r="F36" s="91" t="str">
        <f t="shared" si="3"/>
        <v>Razvoj, unapređenje i provedba stručne prakse u visokom obrazovanju</v>
      </c>
      <c r="G36" s="91" t="str">
        <f t="shared" si="4"/>
        <v>0942</v>
      </c>
      <c r="H36" s="128"/>
      <c r="I36" s="128">
        <v>5535</v>
      </c>
      <c r="J36" s="128">
        <v>5535</v>
      </c>
      <c r="K36" s="143"/>
      <c r="L36" s="142"/>
      <c r="M36" s="142"/>
      <c r="N36" s="143"/>
      <c r="O36" s="322"/>
      <c r="P36" s="95"/>
      <c r="R36" s="86" t="str">
        <f t="shared" si="5"/>
        <v>322</v>
      </c>
      <c r="S36" s="86" t="str">
        <f t="shared" si="6"/>
        <v>32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561</v>
      </c>
      <c r="B37" s="91" t="str">
        <f t="shared" si="1"/>
        <v>Europski socijalni fond (ESF)</v>
      </c>
      <c r="C37" s="96">
        <v>3237</v>
      </c>
      <c r="D37" s="91" t="str">
        <f t="shared" si="2"/>
        <v>Intelektualne i osobne usluge</v>
      </c>
      <c r="E37" s="129" t="s">
        <v>876</v>
      </c>
      <c r="F37" s="91" t="str">
        <f t="shared" si="3"/>
        <v>Razvoj, unapređenje i provedba stručne prakse u visokom obrazovanju</v>
      </c>
      <c r="G37" s="91" t="str">
        <f t="shared" si="4"/>
        <v>0942</v>
      </c>
      <c r="H37" s="128">
        <v>18787</v>
      </c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>323</v>
      </c>
      <c r="S37" s="86" t="str">
        <f t="shared" si="6"/>
        <v>32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561</v>
      </c>
      <c r="B38" s="91" t="str">
        <f t="shared" si="1"/>
        <v>Europski socijalni fond (ESF)</v>
      </c>
      <c r="C38" s="96">
        <v>3239</v>
      </c>
      <c r="D38" s="91" t="str">
        <f t="shared" si="2"/>
        <v>Ostale usluge</v>
      </c>
      <c r="E38" s="129" t="s">
        <v>876</v>
      </c>
      <c r="F38" s="91" t="str">
        <f t="shared" si="3"/>
        <v>Razvoj, unapređenje i provedba stručne prakse u visokom obrazovanju</v>
      </c>
      <c r="G38" s="91" t="str">
        <f t="shared" si="4"/>
        <v>0942</v>
      </c>
      <c r="H38" s="128">
        <v>4977</v>
      </c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>323</v>
      </c>
      <c r="S38" s="86" t="str">
        <f t="shared" si="6"/>
        <v>32</v>
      </c>
      <c r="T38" s="86" t="str">
        <f t="shared" si="7"/>
        <v>94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561</v>
      </c>
      <c r="B39" s="91" t="str">
        <f t="shared" si="1"/>
        <v>Europski socijalni fond (ESF)</v>
      </c>
      <c r="C39" s="96">
        <v>3241</v>
      </c>
      <c r="D39" s="91" t="str">
        <f t="shared" si="2"/>
        <v>Naknade troškova osobama izvan radnog odnosa</v>
      </c>
      <c r="E39" s="129" t="s">
        <v>876</v>
      </c>
      <c r="F39" s="91" t="str">
        <f t="shared" si="3"/>
        <v>Razvoj, unapređenje i provedba stručne prakse u visokom obrazovanju</v>
      </c>
      <c r="G39" s="91" t="str">
        <f t="shared" si="4"/>
        <v>0942</v>
      </c>
      <c r="H39" s="128">
        <v>7167</v>
      </c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>324</v>
      </c>
      <c r="S39" s="86" t="str">
        <f t="shared" si="6"/>
        <v>32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561</v>
      </c>
      <c r="B40" s="91" t="str">
        <f t="shared" si="1"/>
        <v>Europski socijalni fond (ESF)</v>
      </c>
      <c r="C40" s="96">
        <v>3681</v>
      </c>
      <c r="D40" s="91" t="str">
        <f t="shared" si="2"/>
        <v>Tekuće pomoći temeljem prijenosa EU sredstava</v>
      </c>
      <c r="E40" s="129" t="s">
        <v>876</v>
      </c>
      <c r="F40" s="91" t="str">
        <f t="shared" si="3"/>
        <v>Razvoj, unapređenje i provedba stručne prakse u visokom obrazovanju</v>
      </c>
      <c r="G40" s="91" t="str">
        <f t="shared" si="4"/>
        <v>0942</v>
      </c>
      <c r="H40" s="128">
        <v>2654</v>
      </c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>368</v>
      </c>
      <c r="S40" s="86" t="str">
        <f t="shared" si="6"/>
        <v>36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561</v>
      </c>
      <c r="B41" s="91" t="str">
        <f t="shared" si="1"/>
        <v>Europski socijalni fond (ESF)</v>
      </c>
      <c r="C41" s="96">
        <v>4262</v>
      </c>
      <c r="D41" s="91" t="str">
        <f t="shared" si="2"/>
        <v>Ulaganja u računalne programe</v>
      </c>
      <c r="E41" s="129" t="s">
        <v>876</v>
      </c>
      <c r="F41" s="91" t="str">
        <f t="shared" si="3"/>
        <v>Razvoj, unapređenje i provedba stručne prakse u visokom obrazovanju</v>
      </c>
      <c r="G41" s="91" t="str">
        <f t="shared" si="4"/>
        <v>0942</v>
      </c>
      <c r="H41" s="128">
        <v>66362</v>
      </c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>426</v>
      </c>
      <c r="S41" s="86" t="str">
        <f t="shared" si="6"/>
        <v>42</v>
      </c>
      <c r="T41" s="86" t="str">
        <f t="shared" si="7"/>
        <v>94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563</v>
      </c>
      <c r="B42" s="91" t="str">
        <f t="shared" si="1"/>
        <v>Europski fond za regionalni razvoj (ERDF)</v>
      </c>
      <c r="C42" s="96">
        <v>3111</v>
      </c>
      <c r="D42" s="91" t="str">
        <f t="shared" si="2"/>
        <v>Plaće za redovan rad</v>
      </c>
      <c r="E42" s="129" t="s">
        <v>2928</v>
      </c>
      <c r="F42" s="91" t="str">
        <f t="shared" si="3"/>
        <v>STRIP Jačanje kapaciteta za istraživanje, razvoj i inovacije</v>
      </c>
      <c r="G42" s="91" t="str">
        <f t="shared" si="4"/>
        <v>0942</v>
      </c>
      <c r="H42" s="128">
        <v>37162</v>
      </c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>311</v>
      </c>
      <c r="S42" s="86" t="str">
        <f t="shared" si="6"/>
        <v>31</v>
      </c>
      <c r="T42" s="86" t="str">
        <f t="shared" si="7"/>
        <v>94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563</v>
      </c>
      <c r="B43" s="91" t="str">
        <f t="shared" si="1"/>
        <v>Europski fond za regionalni razvoj (ERDF)</v>
      </c>
      <c r="C43" s="96">
        <v>3132</v>
      </c>
      <c r="D43" s="91" t="str">
        <f t="shared" si="2"/>
        <v>Doprinosi za obvezno zdravstveno osiguranje</v>
      </c>
      <c r="E43" s="129" t="s">
        <v>2928</v>
      </c>
      <c r="F43" s="91" t="str">
        <f t="shared" si="3"/>
        <v>STRIP Jačanje kapaciteta za istraživanje, razvoj i inovacije</v>
      </c>
      <c r="G43" s="91" t="str">
        <f t="shared" si="4"/>
        <v>0942</v>
      </c>
      <c r="H43" s="128">
        <v>6132</v>
      </c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>313</v>
      </c>
      <c r="S43" s="86" t="str">
        <f t="shared" si="6"/>
        <v>31</v>
      </c>
      <c r="T43" s="86" t="str">
        <f t="shared" si="7"/>
        <v>94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563</v>
      </c>
      <c r="B44" s="91" t="str">
        <f t="shared" si="1"/>
        <v>Europski fond za regionalni razvoj (ERDF)</v>
      </c>
      <c r="C44" s="96">
        <v>3211</v>
      </c>
      <c r="D44" s="91" t="str">
        <f t="shared" si="2"/>
        <v>Službena putovanja</v>
      </c>
      <c r="E44" s="129" t="s">
        <v>2928</v>
      </c>
      <c r="F44" s="91" t="str">
        <f t="shared" si="3"/>
        <v>STRIP Jačanje kapaciteta za istraživanje, razvoj i inovacije</v>
      </c>
      <c r="G44" s="91" t="str">
        <f t="shared" si="4"/>
        <v>0942</v>
      </c>
      <c r="H44" s="128">
        <v>6636</v>
      </c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>321</v>
      </c>
      <c r="S44" s="86" t="str">
        <f t="shared" si="6"/>
        <v>32</v>
      </c>
      <c r="T44" s="86" t="str">
        <f t="shared" si="7"/>
        <v>94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563</v>
      </c>
      <c r="B45" s="91" t="str">
        <f t="shared" si="1"/>
        <v>Europski fond za regionalni razvoj (ERDF)</v>
      </c>
      <c r="C45" s="96">
        <v>3237</v>
      </c>
      <c r="D45" s="91" t="str">
        <f t="shared" si="2"/>
        <v>Intelektualne i osobne usluge</v>
      </c>
      <c r="E45" s="129" t="s">
        <v>2928</v>
      </c>
      <c r="F45" s="91" t="str">
        <f t="shared" si="3"/>
        <v>STRIP Jačanje kapaciteta za istraživanje, razvoj i inovacije</v>
      </c>
      <c r="G45" s="91" t="str">
        <f t="shared" si="4"/>
        <v>0942</v>
      </c>
      <c r="H45" s="128">
        <v>26545</v>
      </c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>323</v>
      </c>
      <c r="S45" s="86" t="str">
        <f t="shared" si="6"/>
        <v>32</v>
      </c>
      <c r="T45" s="86" t="str">
        <f t="shared" si="7"/>
        <v>94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563</v>
      </c>
      <c r="B46" s="91" t="str">
        <f t="shared" si="1"/>
        <v>Europski fond za regionalni razvoj (ERDF)</v>
      </c>
      <c r="C46" s="96">
        <v>3239</v>
      </c>
      <c r="D46" s="91" t="str">
        <f t="shared" si="2"/>
        <v>Ostale usluge</v>
      </c>
      <c r="E46" s="129" t="s">
        <v>2928</v>
      </c>
      <c r="F46" s="91" t="str">
        <f t="shared" si="3"/>
        <v>STRIP Jačanje kapaciteta za istraživanje, razvoj i inovacije</v>
      </c>
      <c r="G46" s="91" t="str">
        <f t="shared" si="4"/>
        <v>0942</v>
      </c>
      <c r="H46" s="128">
        <v>2628</v>
      </c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>323</v>
      </c>
      <c r="S46" s="86" t="str">
        <f t="shared" si="6"/>
        <v>32</v>
      </c>
      <c r="T46" s="86" t="str">
        <f t="shared" si="7"/>
        <v>94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563</v>
      </c>
      <c r="B47" s="91" t="str">
        <f t="shared" si="1"/>
        <v>Europski fond za regionalni razvoj (ERDF)</v>
      </c>
      <c r="C47" s="96">
        <v>3293</v>
      </c>
      <c r="D47" s="91" t="str">
        <f t="shared" si="2"/>
        <v>Reprezentacija</v>
      </c>
      <c r="E47" s="129" t="s">
        <v>2928</v>
      </c>
      <c r="F47" s="91" t="str">
        <f t="shared" si="3"/>
        <v>STRIP Jačanje kapaciteta za istraživanje, razvoj i inovacije</v>
      </c>
      <c r="G47" s="91" t="str">
        <f t="shared" si="4"/>
        <v>0942</v>
      </c>
      <c r="H47" s="128">
        <v>796</v>
      </c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>329</v>
      </c>
      <c r="S47" s="86" t="str">
        <f t="shared" si="6"/>
        <v>32</v>
      </c>
      <c r="T47" s="86" t="str">
        <f t="shared" si="7"/>
        <v>94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563</v>
      </c>
      <c r="B48" s="91" t="str">
        <f t="shared" si="1"/>
        <v>Europski fond za regionalni razvoj (ERDF)</v>
      </c>
      <c r="C48" s="96">
        <v>3693</v>
      </c>
      <c r="D48" s="91" t="str">
        <f t="shared" si="2"/>
        <v>Tekući prijenosi između proračunskih korisnika istog proraču</v>
      </c>
      <c r="E48" s="129" t="s">
        <v>2928</v>
      </c>
      <c r="F48" s="91" t="str">
        <f t="shared" si="3"/>
        <v>STRIP Jačanje kapaciteta za istraživanje, razvoj i inovacije</v>
      </c>
      <c r="G48" s="91" t="str">
        <f t="shared" si="4"/>
        <v>0942</v>
      </c>
      <c r="H48" s="128">
        <v>17254</v>
      </c>
      <c r="I48" s="128"/>
      <c r="J48" s="128"/>
      <c r="K48" s="143"/>
      <c r="L48" s="142"/>
      <c r="M48" s="142"/>
      <c r="N48" s="143"/>
      <c r="O48" s="322"/>
      <c r="P48" s="95" t="s">
        <v>5281</v>
      </c>
      <c r="R48" s="86" t="str">
        <f t="shared" si="5"/>
        <v>369</v>
      </c>
      <c r="S48" s="86" t="str">
        <f t="shared" si="6"/>
        <v>36</v>
      </c>
      <c r="T48" s="86" t="str">
        <f t="shared" si="7"/>
        <v>94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563</v>
      </c>
      <c r="B49" s="91" t="str">
        <f t="shared" si="1"/>
        <v>Europski fond za regionalni razvoj (ERDF)</v>
      </c>
      <c r="C49" s="96">
        <v>3693</v>
      </c>
      <c r="D49" s="91" t="str">
        <f t="shared" si="2"/>
        <v>Tekući prijenosi između proračunskih korisnika istog proraču</v>
      </c>
      <c r="E49" s="129" t="s">
        <v>2928</v>
      </c>
      <c r="F49" s="91" t="str">
        <f t="shared" si="3"/>
        <v>STRIP Jačanje kapaciteta za istraživanje, razvoj i inovacije</v>
      </c>
      <c r="G49" s="91" t="str">
        <f t="shared" si="4"/>
        <v>0942</v>
      </c>
      <c r="H49" s="128">
        <v>25217</v>
      </c>
      <c r="I49" s="128"/>
      <c r="J49" s="128"/>
      <c r="K49" s="143"/>
      <c r="L49" s="142"/>
      <c r="M49" s="142"/>
      <c r="N49" s="143"/>
      <c r="O49" s="322"/>
      <c r="P49" s="95" t="s">
        <v>5282</v>
      </c>
      <c r="R49" s="86" t="str">
        <f t="shared" si="5"/>
        <v>369</v>
      </c>
      <c r="S49" s="86" t="str">
        <f t="shared" si="6"/>
        <v>36</v>
      </c>
      <c r="T49" s="86" t="str">
        <f t="shared" si="7"/>
        <v>94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563</v>
      </c>
      <c r="B50" s="91" t="str">
        <f t="shared" si="1"/>
        <v>Europski fond za regionalni razvoj (ERDF)</v>
      </c>
      <c r="C50" s="96">
        <v>3693</v>
      </c>
      <c r="D50" s="91" t="str">
        <f t="shared" si="2"/>
        <v>Tekući prijenosi između proračunskih korisnika istog proraču</v>
      </c>
      <c r="E50" s="129" t="s">
        <v>2928</v>
      </c>
      <c r="F50" s="91" t="str">
        <f t="shared" si="3"/>
        <v>STRIP Jačanje kapaciteta za istraživanje, razvoj i inovacije</v>
      </c>
      <c r="G50" s="91" t="str">
        <f t="shared" si="4"/>
        <v>0942</v>
      </c>
      <c r="H50" s="128">
        <v>2654</v>
      </c>
      <c r="I50" s="128"/>
      <c r="J50" s="128"/>
      <c r="K50" s="143"/>
      <c r="L50" s="142"/>
      <c r="M50" s="142"/>
      <c r="N50" s="143"/>
      <c r="O50" s="322"/>
      <c r="P50" s="95" t="s">
        <v>5283</v>
      </c>
      <c r="R50" s="86" t="str">
        <f t="shared" si="5"/>
        <v>369</v>
      </c>
      <c r="S50" s="86" t="str">
        <f t="shared" si="6"/>
        <v>36</v>
      </c>
      <c r="T50" s="86" t="str">
        <f t="shared" si="7"/>
        <v>94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563</v>
      </c>
      <c r="B51" s="91" t="str">
        <f t="shared" si="1"/>
        <v>Europski fond za regionalni razvoj (ERDF)</v>
      </c>
      <c r="C51" s="96">
        <v>3111</v>
      </c>
      <c r="D51" s="91" t="str">
        <f t="shared" si="2"/>
        <v>Plaće za redovan rad</v>
      </c>
      <c r="E51" s="129" t="s">
        <v>1568</v>
      </c>
      <c r="F51" s="91" t="str">
        <f t="shared" si="3"/>
        <v>Ulaganje u znanost i inovacije (SIIF)</v>
      </c>
      <c r="G51" s="91" t="str">
        <f t="shared" si="4"/>
        <v>0942</v>
      </c>
      <c r="H51" s="128">
        <v>15927</v>
      </c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>311</v>
      </c>
      <c r="S51" s="86" t="str">
        <f t="shared" si="6"/>
        <v>31</v>
      </c>
      <c r="T51" s="86" t="str">
        <f t="shared" si="7"/>
        <v>94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563</v>
      </c>
      <c r="B52" s="91" t="str">
        <f t="shared" si="1"/>
        <v>Europski fond za regionalni razvoj (ERDF)</v>
      </c>
      <c r="C52" s="96">
        <v>3132</v>
      </c>
      <c r="D52" s="91" t="str">
        <f t="shared" si="2"/>
        <v>Doprinosi za obvezno zdravstveno osiguranje</v>
      </c>
      <c r="E52" s="129" t="s">
        <v>1568</v>
      </c>
      <c r="F52" s="91" t="str">
        <f t="shared" si="3"/>
        <v>Ulaganje u znanost i inovacije (SIIF)</v>
      </c>
      <c r="G52" s="91" t="str">
        <f t="shared" si="4"/>
        <v>0942</v>
      </c>
      <c r="H52" s="128">
        <v>2628</v>
      </c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>313</v>
      </c>
      <c r="S52" s="86" t="str">
        <f t="shared" si="6"/>
        <v>31</v>
      </c>
      <c r="T52" s="86" t="str">
        <f t="shared" si="7"/>
        <v>94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563</v>
      </c>
      <c r="B53" s="91" t="str">
        <f t="shared" si="1"/>
        <v>Europski fond za regionalni razvoj (ERDF)</v>
      </c>
      <c r="C53" s="96">
        <v>3211</v>
      </c>
      <c r="D53" s="91" t="str">
        <f t="shared" si="2"/>
        <v>Službena putovanja</v>
      </c>
      <c r="E53" s="129" t="s">
        <v>1568</v>
      </c>
      <c r="F53" s="91" t="str">
        <f t="shared" si="3"/>
        <v>Ulaganje u znanost i inovacije (SIIF)</v>
      </c>
      <c r="G53" s="91" t="str">
        <f t="shared" si="4"/>
        <v>0942</v>
      </c>
      <c r="H53" s="128">
        <v>6636</v>
      </c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>321</v>
      </c>
      <c r="S53" s="86" t="str">
        <f t="shared" si="6"/>
        <v>32</v>
      </c>
      <c r="T53" s="86" t="str">
        <f t="shared" si="7"/>
        <v>94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563</v>
      </c>
      <c r="B54" s="91" t="str">
        <f t="shared" si="1"/>
        <v>Europski fond za regionalni razvoj (ERDF)</v>
      </c>
      <c r="C54" s="96">
        <v>3237</v>
      </c>
      <c r="D54" s="91" t="str">
        <f t="shared" si="2"/>
        <v>Intelektualne i osobne usluge</v>
      </c>
      <c r="E54" s="129" t="s">
        <v>1568</v>
      </c>
      <c r="F54" s="91" t="str">
        <f t="shared" si="3"/>
        <v>Ulaganje u znanost i inovacije (SIIF)</v>
      </c>
      <c r="G54" s="91" t="str">
        <f t="shared" si="4"/>
        <v>0942</v>
      </c>
      <c r="H54" s="128">
        <v>66361</v>
      </c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>323</v>
      </c>
      <c r="S54" s="86" t="str">
        <f t="shared" si="6"/>
        <v>32</v>
      </c>
      <c r="T54" s="86" t="str">
        <f t="shared" si="7"/>
        <v>94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563</v>
      </c>
      <c r="B55" s="91" t="str">
        <f t="shared" si="1"/>
        <v>Europski fond za regionalni razvoj (ERDF)</v>
      </c>
      <c r="C55" s="96">
        <v>3238</v>
      </c>
      <c r="D55" s="91" t="str">
        <f t="shared" si="2"/>
        <v>Računalne usluge</v>
      </c>
      <c r="E55" s="129" t="s">
        <v>1568</v>
      </c>
      <c r="F55" s="91" t="str">
        <f t="shared" si="3"/>
        <v>Ulaganje u znanost i inovacije (SIIF)</v>
      </c>
      <c r="G55" s="91" t="str">
        <f t="shared" si="4"/>
        <v>0942</v>
      </c>
      <c r="H55" s="128">
        <v>10618</v>
      </c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>323</v>
      </c>
      <c r="S55" s="86" t="str">
        <f t="shared" si="6"/>
        <v>32</v>
      </c>
      <c r="T55" s="86" t="str">
        <f t="shared" si="7"/>
        <v>94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563</v>
      </c>
      <c r="B56" s="91" t="str">
        <f t="shared" si="1"/>
        <v>Europski fond za regionalni razvoj (ERDF)</v>
      </c>
      <c r="C56" s="96">
        <v>3239</v>
      </c>
      <c r="D56" s="91" t="str">
        <f t="shared" si="2"/>
        <v>Ostale usluge</v>
      </c>
      <c r="E56" s="129" t="s">
        <v>1568</v>
      </c>
      <c r="F56" s="91" t="str">
        <f t="shared" si="3"/>
        <v>Ulaganje u znanost i inovacije (SIIF)</v>
      </c>
      <c r="G56" s="91" t="str">
        <f t="shared" si="4"/>
        <v>0942</v>
      </c>
      <c r="H56" s="128">
        <v>5309</v>
      </c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>323</v>
      </c>
      <c r="S56" s="86" t="str">
        <f t="shared" si="6"/>
        <v>32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563</v>
      </c>
      <c r="B57" s="91" t="str">
        <f t="shared" si="1"/>
        <v>Europski fond za regionalni razvoj (ERDF)</v>
      </c>
      <c r="C57" s="96">
        <v>3293</v>
      </c>
      <c r="D57" s="91" t="str">
        <f t="shared" si="2"/>
        <v>Reprezentacija</v>
      </c>
      <c r="E57" s="129" t="s">
        <v>1568</v>
      </c>
      <c r="F57" s="91" t="str">
        <f t="shared" si="3"/>
        <v>Ulaganje u znanost i inovacije (SIIF)</v>
      </c>
      <c r="G57" s="91" t="str">
        <f t="shared" si="4"/>
        <v>0942</v>
      </c>
      <c r="H57" s="128">
        <v>1327</v>
      </c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>329</v>
      </c>
      <c r="S57" s="86" t="str">
        <f t="shared" si="6"/>
        <v>32</v>
      </c>
      <c r="T57" s="86" t="str">
        <f t="shared" si="7"/>
        <v>94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563</v>
      </c>
      <c r="B58" s="91" t="str">
        <f t="shared" si="1"/>
        <v>Europski fond za regionalni razvoj (ERDF)</v>
      </c>
      <c r="C58" s="96">
        <v>3681</v>
      </c>
      <c r="D58" s="91" t="str">
        <f t="shared" si="2"/>
        <v>Tekuće pomoći temeljem prijenosa EU sredstava</v>
      </c>
      <c r="E58" s="129" t="s">
        <v>1568</v>
      </c>
      <c r="F58" s="91" t="str">
        <f t="shared" si="3"/>
        <v>Ulaganje u znanost i inovacije (SIIF)</v>
      </c>
      <c r="G58" s="91" t="str">
        <f t="shared" si="4"/>
        <v>0942</v>
      </c>
      <c r="H58" s="128">
        <v>54682</v>
      </c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>368</v>
      </c>
      <c r="S58" s="86" t="str">
        <f t="shared" si="6"/>
        <v>36</v>
      </c>
      <c r="T58" s="86" t="str">
        <f t="shared" si="7"/>
        <v>94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52</v>
      </c>
      <c r="B59" s="91" t="str">
        <f t="shared" si="1"/>
        <v>Ostale pomoći</v>
      </c>
      <c r="C59" s="96">
        <v>3111</v>
      </c>
      <c r="D59" s="91" t="str">
        <f t="shared" si="2"/>
        <v>Plaće za redovan rad</v>
      </c>
      <c r="E59" s="129" t="s">
        <v>2280</v>
      </c>
      <c r="F59" s="91" t="str">
        <f t="shared" si="3"/>
        <v>VODIME - Vode Imotske krajine</v>
      </c>
      <c r="G59" s="91" t="str">
        <f t="shared" si="4"/>
        <v>0942</v>
      </c>
      <c r="H59" s="128">
        <v>15700</v>
      </c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>311</v>
      </c>
      <c r="S59" s="86" t="str">
        <f t="shared" si="6"/>
        <v>31</v>
      </c>
      <c r="T59" s="86" t="str">
        <f t="shared" si="7"/>
        <v>94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52</v>
      </c>
      <c r="B60" s="91" t="str">
        <f t="shared" si="1"/>
        <v>Ostale pomoći</v>
      </c>
      <c r="C60" s="96">
        <v>3121</v>
      </c>
      <c r="D60" s="91" t="str">
        <f t="shared" si="2"/>
        <v>Ostali rashodi za zaposlene</v>
      </c>
      <c r="E60" s="129" t="s">
        <v>2280</v>
      </c>
      <c r="F60" s="91" t="str">
        <f t="shared" si="3"/>
        <v>VODIME - Vode Imotske krajine</v>
      </c>
      <c r="G60" s="91" t="str">
        <f t="shared" si="4"/>
        <v>0942</v>
      </c>
      <c r="H60" s="128">
        <v>199</v>
      </c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>312</v>
      </c>
      <c r="S60" s="86" t="str">
        <f t="shared" si="6"/>
        <v>31</v>
      </c>
      <c r="T60" s="86" t="str">
        <f t="shared" si="7"/>
        <v>94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52</v>
      </c>
      <c r="B61" s="91" t="str">
        <f t="shared" si="1"/>
        <v>Ostale pomoći</v>
      </c>
      <c r="C61" s="96">
        <v>3132</v>
      </c>
      <c r="D61" s="91" t="str">
        <f t="shared" si="2"/>
        <v>Doprinosi za obvezno zdravstveno osiguranje</v>
      </c>
      <c r="E61" s="129" t="s">
        <v>2280</v>
      </c>
      <c r="F61" s="91" t="str">
        <f t="shared" si="3"/>
        <v>VODIME - Vode Imotske krajine</v>
      </c>
      <c r="G61" s="91" t="str">
        <f t="shared" si="4"/>
        <v>0942</v>
      </c>
      <c r="H61" s="128">
        <v>2591</v>
      </c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>313</v>
      </c>
      <c r="S61" s="86" t="str">
        <f t="shared" si="6"/>
        <v>31</v>
      </c>
      <c r="T61" s="86" t="str">
        <f t="shared" si="7"/>
        <v>94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52</v>
      </c>
      <c r="B62" s="91" t="str">
        <f t="shared" si="1"/>
        <v>Ostale pomoći</v>
      </c>
      <c r="C62" s="96">
        <v>3211</v>
      </c>
      <c r="D62" s="91" t="str">
        <f t="shared" si="2"/>
        <v>Službena putovanja</v>
      </c>
      <c r="E62" s="129" t="s">
        <v>2280</v>
      </c>
      <c r="F62" s="91" t="str">
        <f t="shared" si="3"/>
        <v>VODIME - Vode Imotske krajine</v>
      </c>
      <c r="G62" s="91" t="str">
        <f t="shared" si="4"/>
        <v>0942</v>
      </c>
      <c r="H62" s="128">
        <v>5307</v>
      </c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>321</v>
      </c>
      <c r="S62" s="86" t="str">
        <f t="shared" si="6"/>
        <v>32</v>
      </c>
      <c r="T62" s="86" t="str">
        <f t="shared" si="7"/>
        <v>94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52</v>
      </c>
      <c r="B63" s="91" t="str">
        <f t="shared" si="1"/>
        <v>Ostale pomoći</v>
      </c>
      <c r="C63" s="96">
        <v>3212</v>
      </c>
      <c r="D63" s="91" t="str">
        <f t="shared" si="2"/>
        <v>Naknade za prijevoz, za rad na terenu i odvojeni život</v>
      </c>
      <c r="E63" s="129" t="s">
        <v>2280</v>
      </c>
      <c r="F63" s="91" t="str">
        <f t="shared" si="3"/>
        <v>VODIME - Vode Imotske krajine</v>
      </c>
      <c r="G63" s="91" t="str">
        <f t="shared" si="4"/>
        <v>0942</v>
      </c>
      <c r="H63" s="128">
        <v>92</v>
      </c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>321</v>
      </c>
      <c r="S63" s="86" t="str">
        <f t="shared" si="6"/>
        <v>32</v>
      </c>
      <c r="T63" s="86" t="str">
        <f t="shared" si="7"/>
        <v>94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52</v>
      </c>
      <c r="B64" s="91" t="str">
        <f t="shared" si="1"/>
        <v>Ostale pomoći</v>
      </c>
      <c r="C64" s="96">
        <v>3213</v>
      </c>
      <c r="D64" s="91" t="str">
        <f t="shared" si="2"/>
        <v>Stručno usavršavanje zaposlenika</v>
      </c>
      <c r="E64" s="129" t="s">
        <v>2280</v>
      </c>
      <c r="F64" s="91" t="str">
        <f t="shared" si="3"/>
        <v>VODIME - Vode Imotske krajine</v>
      </c>
      <c r="G64" s="91" t="str">
        <f t="shared" si="4"/>
        <v>0942</v>
      </c>
      <c r="H64" s="128">
        <v>1125</v>
      </c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>321</v>
      </c>
      <c r="S64" s="86" t="str">
        <f t="shared" si="6"/>
        <v>32</v>
      </c>
      <c r="T64" s="86" t="str">
        <f t="shared" si="7"/>
        <v>94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52</v>
      </c>
      <c r="B65" s="91" t="str">
        <f t="shared" si="1"/>
        <v>Ostale pomoći</v>
      </c>
      <c r="C65" s="96">
        <v>3221</v>
      </c>
      <c r="D65" s="91" t="str">
        <f t="shared" si="2"/>
        <v>Uredski materijal i ostali materijalni rashodi</v>
      </c>
      <c r="E65" s="129" t="s">
        <v>2280</v>
      </c>
      <c r="F65" s="91" t="str">
        <f t="shared" si="3"/>
        <v>VODIME - Vode Imotske krajine</v>
      </c>
      <c r="G65" s="91" t="str">
        <f t="shared" si="4"/>
        <v>0942</v>
      </c>
      <c r="H65" s="128">
        <v>40</v>
      </c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>322</v>
      </c>
      <c r="S65" s="86" t="str">
        <f t="shared" si="6"/>
        <v>32</v>
      </c>
      <c r="T65" s="86" t="str">
        <f t="shared" si="7"/>
        <v>94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>
        <v>52</v>
      </c>
      <c r="B66" s="91" t="str">
        <f t="shared" si="1"/>
        <v>Ostale pomoći</v>
      </c>
      <c r="C66" s="96">
        <v>3233</v>
      </c>
      <c r="D66" s="91" t="str">
        <f t="shared" si="2"/>
        <v>Usluge promidžbe i informiranja</v>
      </c>
      <c r="E66" s="129" t="s">
        <v>2280</v>
      </c>
      <c r="F66" s="91" t="str">
        <f t="shared" si="3"/>
        <v>VODIME - Vode Imotske krajine</v>
      </c>
      <c r="G66" s="91" t="str">
        <f t="shared" si="4"/>
        <v>0942</v>
      </c>
      <c r="H66" s="128">
        <v>2654</v>
      </c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>323</v>
      </c>
      <c r="S66" s="86" t="str">
        <f t="shared" si="6"/>
        <v>32</v>
      </c>
      <c r="T66" s="86" t="str">
        <f t="shared" si="7"/>
        <v>94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52</v>
      </c>
      <c r="B67" s="91" t="str">
        <f t="shared" si="1"/>
        <v>Ostale pomoći</v>
      </c>
      <c r="C67" s="96">
        <v>3293</v>
      </c>
      <c r="D67" s="91" t="str">
        <f t="shared" si="2"/>
        <v>Reprezentacija</v>
      </c>
      <c r="E67" s="129" t="s">
        <v>2280</v>
      </c>
      <c r="F67" s="91" t="str">
        <f t="shared" si="3"/>
        <v>VODIME - Vode Imotske krajine</v>
      </c>
      <c r="G67" s="91" t="str">
        <f t="shared" si="4"/>
        <v>0942</v>
      </c>
      <c r="H67" s="128">
        <v>1990</v>
      </c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>329</v>
      </c>
      <c r="S67" s="86" t="str">
        <f t="shared" si="6"/>
        <v>32</v>
      </c>
      <c r="T67" s="86" t="str">
        <f t="shared" si="7"/>
        <v>94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52</v>
      </c>
      <c r="B68" s="91" t="str">
        <f t="shared" ref="B68:B131" si="11">IFERROR(VLOOKUP(A68,$U$6:$V$23,2,FALSE),"")</f>
        <v>Ostale pomoći</v>
      </c>
      <c r="C68" s="96">
        <v>3693</v>
      </c>
      <c r="D68" s="91" t="str">
        <f t="shared" ref="D68:D131" si="12">IFERROR(VLOOKUP(C68,$X$5:$Z$129,2,FALSE),"")</f>
        <v>Tekući prijenosi između proračunskih korisnika istog proraču</v>
      </c>
      <c r="E68" s="129" t="s">
        <v>2280</v>
      </c>
      <c r="F68" s="91" t="str">
        <f t="shared" ref="F68:F131" si="13">IFERROR(VLOOKUP(E68,$AD$6:$AE$1090,2,FALSE),"")</f>
        <v>VODIME - Vode Imotske krajine</v>
      </c>
      <c r="G68" s="91" t="str">
        <f t="shared" ref="G68:G131" si="14">IFERROR(VLOOKUP(E68,$AD$6:$AG$1090,4,FALSE),"")</f>
        <v>0942</v>
      </c>
      <c r="H68" s="128">
        <v>1242</v>
      </c>
      <c r="I68" s="128"/>
      <c r="J68" s="128"/>
      <c r="K68" s="143"/>
      <c r="L68" s="142"/>
      <c r="M68" s="142"/>
      <c r="N68" s="143"/>
      <c r="O68" s="322"/>
      <c r="P68" s="95" t="s">
        <v>5287</v>
      </c>
      <c r="R68" s="86" t="str">
        <f t="shared" ref="R68:R131" si="15">LEFT(C68,3)</f>
        <v>369</v>
      </c>
      <c r="S68" s="86" t="str">
        <f t="shared" ref="S68:S131" si="16">LEFT(C68,2)</f>
        <v>36</v>
      </c>
      <c r="T68" s="86" t="str">
        <f t="shared" ref="T68:T131" si="17">MID(G68,2,2)</f>
        <v>94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>
        <v>52</v>
      </c>
      <c r="B69" s="91" t="str">
        <f t="shared" si="11"/>
        <v>Ostale pomoći</v>
      </c>
      <c r="C69" s="96">
        <v>3693</v>
      </c>
      <c r="D69" s="91" t="str">
        <f t="shared" si="12"/>
        <v>Tekući prijenosi između proračunskih korisnika istog proraču</v>
      </c>
      <c r="E69" s="129" t="s">
        <v>2280</v>
      </c>
      <c r="F69" s="91" t="str">
        <f t="shared" si="13"/>
        <v>VODIME - Vode Imotske krajine</v>
      </c>
      <c r="G69" s="91" t="str">
        <f t="shared" si="14"/>
        <v>0942</v>
      </c>
      <c r="H69" s="128">
        <v>21845</v>
      </c>
      <c r="I69" s="128"/>
      <c r="J69" s="128"/>
      <c r="K69" s="143"/>
      <c r="L69" s="142"/>
      <c r="M69" s="142"/>
      <c r="N69" s="143"/>
      <c r="O69" s="322"/>
      <c r="P69" s="95" t="s">
        <v>5288</v>
      </c>
      <c r="R69" s="86" t="str">
        <f t="shared" si="15"/>
        <v>369</v>
      </c>
      <c r="S69" s="86" t="str">
        <f t="shared" si="16"/>
        <v>36</v>
      </c>
      <c r="T69" s="86" t="str">
        <f t="shared" si="17"/>
        <v>94</v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>
        <v>52</v>
      </c>
      <c r="B70" s="91" t="str">
        <f t="shared" si="11"/>
        <v>Ostale pomoći</v>
      </c>
      <c r="C70" s="96">
        <v>3693</v>
      </c>
      <c r="D70" s="91" t="str">
        <f t="shared" si="12"/>
        <v>Tekući prijenosi između proračunskih korisnika istog proraču</v>
      </c>
      <c r="E70" s="129" t="s">
        <v>2280</v>
      </c>
      <c r="F70" s="91" t="str">
        <f t="shared" si="13"/>
        <v>VODIME - Vode Imotske krajine</v>
      </c>
      <c r="G70" s="91" t="str">
        <f t="shared" si="14"/>
        <v>0942</v>
      </c>
      <c r="H70" s="128">
        <v>5948</v>
      </c>
      <c r="I70" s="128"/>
      <c r="J70" s="128"/>
      <c r="K70" s="143"/>
      <c r="L70" s="142"/>
      <c r="M70" s="142"/>
      <c r="N70" s="143"/>
      <c r="O70" s="322"/>
      <c r="P70" s="95" t="s">
        <v>5289</v>
      </c>
      <c r="R70" s="86" t="str">
        <f t="shared" si="15"/>
        <v>369</v>
      </c>
      <c r="S70" s="86" t="str">
        <f t="shared" si="16"/>
        <v>36</v>
      </c>
      <c r="T70" s="86" t="str">
        <f t="shared" si="17"/>
        <v>94</v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>
        <v>52</v>
      </c>
      <c r="B71" s="91" t="str">
        <f t="shared" si="11"/>
        <v>Ostale pomoći</v>
      </c>
      <c r="C71" s="96">
        <v>4225</v>
      </c>
      <c r="D71" s="91" t="str">
        <f t="shared" si="12"/>
        <v>Instrumenti, uređaji i strojevi</v>
      </c>
      <c r="E71" s="129" t="s">
        <v>2280</v>
      </c>
      <c r="F71" s="91" t="str">
        <f t="shared" si="13"/>
        <v>VODIME - Vode Imotske krajine</v>
      </c>
      <c r="G71" s="91" t="str">
        <f t="shared" si="14"/>
        <v>0942</v>
      </c>
      <c r="H71" s="128">
        <v>94319</v>
      </c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>422</v>
      </c>
      <c r="S71" s="86" t="str">
        <f t="shared" si="16"/>
        <v>42</v>
      </c>
      <c r="T71" s="86" t="str">
        <f t="shared" si="17"/>
        <v>94</v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>
        <v>51</v>
      </c>
      <c r="B72" s="91" t="str">
        <f t="shared" si="11"/>
        <v>Pomoći EU</v>
      </c>
      <c r="C72" s="96">
        <v>3111</v>
      </c>
      <c r="D72" s="91" t="str">
        <f t="shared" si="12"/>
        <v>Plaće za redovan rad</v>
      </c>
      <c r="E72" s="129" t="s">
        <v>699</v>
      </c>
      <c r="F72" s="91" t="str">
        <f t="shared" si="13"/>
        <v>NOVI PODPROJEKT</v>
      </c>
      <c r="G72" s="91" t="str">
        <f t="shared" si="14"/>
        <v>NOVI PODPROJEKT</v>
      </c>
      <c r="H72" s="128">
        <v>19602</v>
      </c>
      <c r="I72" s="128"/>
      <c r="J72" s="128"/>
      <c r="K72" s="143" t="s">
        <v>5290</v>
      </c>
      <c r="L72" s="142">
        <v>44682</v>
      </c>
      <c r="M72" s="142">
        <v>45107</v>
      </c>
      <c r="N72" s="143" t="s">
        <v>5291</v>
      </c>
      <c r="O72" s="322" t="s">
        <v>5292</v>
      </c>
      <c r="P72" s="95"/>
      <c r="R72" s="86" t="str">
        <f t="shared" si="15"/>
        <v>311</v>
      </c>
      <c r="S72" s="86" t="str">
        <f t="shared" si="16"/>
        <v>31</v>
      </c>
      <c r="T72" s="86" t="str">
        <f t="shared" si="17"/>
        <v>OV</v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>
        <v>51</v>
      </c>
      <c r="B73" s="91" t="str">
        <f t="shared" si="11"/>
        <v>Pomoći EU</v>
      </c>
      <c r="C73" s="96">
        <v>3121</v>
      </c>
      <c r="D73" s="91" t="str">
        <f t="shared" si="12"/>
        <v>Ostali rashodi za zaposlene</v>
      </c>
      <c r="E73" s="129" t="s">
        <v>699</v>
      </c>
      <c r="F73" s="91" t="str">
        <f t="shared" si="13"/>
        <v>NOVI PODPROJEKT</v>
      </c>
      <c r="G73" s="91" t="str">
        <f t="shared" si="14"/>
        <v>NOVI PODPROJEKT</v>
      </c>
      <c r="H73" s="128">
        <v>246</v>
      </c>
      <c r="I73" s="128"/>
      <c r="J73" s="128"/>
      <c r="K73" s="143" t="s">
        <v>5290</v>
      </c>
      <c r="L73" s="142">
        <v>44682</v>
      </c>
      <c r="M73" s="142">
        <v>45107</v>
      </c>
      <c r="N73" s="143" t="s">
        <v>5291</v>
      </c>
      <c r="O73" s="322" t="s">
        <v>5292</v>
      </c>
      <c r="P73" s="95"/>
      <c r="R73" s="86" t="str">
        <f t="shared" si="15"/>
        <v>312</v>
      </c>
      <c r="S73" s="86" t="str">
        <f t="shared" si="16"/>
        <v>31</v>
      </c>
      <c r="T73" s="86" t="str">
        <f t="shared" si="17"/>
        <v>OV</v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>
        <v>51</v>
      </c>
      <c r="B74" s="91" t="str">
        <f t="shared" si="11"/>
        <v>Pomoći EU</v>
      </c>
      <c r="C74" s="96">
        <v>3132</v>
      </c>
      <c r="D74" s="91" t="str">
        <f t="shared" si="12"/>
        <v>Doprinosi za obvezno zdravstveno osiguranje</v>
      </c>
      <c r="E74" s="129" t="s">
        <v>699</v>
      </c>
      <c r="F74" s="91" t="str">
        <f t="shared" si="13"/>
        <v>NOVI PODPROJEKT</v>
      </c>
      <c r="G74" s="91" t="str">
        <f t="shared" si="14"/>
        <v>NOVI PODPROJEKT</v>
      </c>
      <c r="H74" s="128">
        <v>2941</v>
      </c>
      <c r="I74" s="128"/>
      <c r="J74" s="128"/>
      <c r="K74" s="143" t="s">
        <v>5290</v>
      </c>
      <c r="L74" s="142">
        <v>44682</v>
      </c>
      <c r="M74" s="142">
        <v>45107</v>
      </c>
      <c r="N74" s="143" t="s">
        <v>5291</v>
      </c>
      <c r="O74" s="322" t="s">
        <v>5292</v>
      </c>
      <c r="P74" s="95"/>
      <c r="R74" s="86" t="str">
        <f t="shared" si="15"/>
        <v>313</v>
      </c>
      <c r="S74" s="86" t="str">
        <f t="shared" si="16"/>
        <v>31</v>
      </c>
      <c r="T74" s="86" t="str">
        <f t="shared" si="17"/>
        <v>OV</v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>
        <v>51</v>
      </c>
      <c r="B75" s="91" t="str">
        <f t="shared" si="11"/>
        <v>Pomoći EU</v>
      </c>
      <c r="C75" s="96">
        <v>3211</v>
      </c>
      <c r="D75" s="91" t="str">
        <f t="shared" si="12"/>
        <v>Službena putovanja</v>
      </c>
      <c r="E75" s="129" t="s">
        <v>699</v>
      </c>
      <c r="F75" s="91" t="str">
        <f t="shared" si="13"/>
        <v>NOVI PODPROJEKT</v>
      </c>
      <c r="G75" s="91" t="str">
        <f t="shared" si="14"/>
        <v>NOVI PODPROJEKT</v>
      </c>
      <c r="H75" s="128">
        <v>2500</v>
      </c>
      <c r="I75" s="128"/>
      <c r="J75" s="128"/>
      <c r="K75" s="143" t="s">
        <v>5290</v>
      </c>
      <c r="L75" s="142">
        <v>44682</v>
      </c>
      <c r="M75" s="142">
        <v>45107</v>
      </c>
      <c r="N75" s="143" t="s">
        <v>5291</v>
      </c>
      <c r="O75" s="322" t="s">
        <v>5292</v>
      </c>
      <c r="P75" s="95"/>
      <c r="R75" s="86" t="str">
        <f t="shared" si="15"/>
        <v>321</v>
      </c>
      <c r="S75" s="86" t="str">
        <f t="shared" si="16"/>
        <v>32</v>
      </c>
      <c r="T75" s="86" t="str">
        <f t="shared" si="17"/>
        <v>OV</v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>
        <v>51</v>
      </c>
      <c r="B76" s="91" t="str">
        <f t="shared" si="11"/>
        <v>Pomoći EU</v>
      </c>
      <c r="C76" s="96">
        <v>3212</v>
      </c>
      <c r="D76" s="91" t="str">
        <f t="shared" si="12"/>
        <v>Naknade za prijevoz, za rad na terenu i odvojeni život</v>
      </c>
      <c r="E76" s="129" t="s">
        <v>699</v>
      </c>
      <c r="F76" s="91" t="str">
        <f t="shared" si="13"/>
        <v>NOVI PODPROJEKT</v>
      </c>
      <c r="G76" s="91" t="str">
        <f t="shared" si="14"/>
        <v>NOVI PODPROJEKT</v>
      </c>
      <c r="H76" s="128">
        <v>1716</v>
      </c>
      <c r="I76" s="128"/>
      <c r="J76" s="128"/>
      <c r="K76" s="143" t="s">
        <v>5290</v>
      </c>
      <c r="L76" s="142">
        <v>44682</v>
      </c>
      <c r="M76" s="142">
        <v>45107</v>
      </c>
      <c r="N76" s="143" t="s">
        <v>5291</v>
      </c>
      <c r="O76" s="322" t="s">
        <v>5292</v>
      </c>
      <c r="P76" s="95"/>
      <c r="R76" s="86" t="str">
        <f t="shared" si="15"/>
        <v>321</v>
      </c>
      <c r="S76" s="86" t="str">
        <f t="shared" si="16"/>
        <v>32</v>
      </c>
      <c r="T76" s="86" t="str">
        <f t="shared" si="17"/>
        <v>OV</v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>
        <v>51</v>
      </c>
      <c r="B77" s="91" t="str">
        <f t="shared" si="11"/>
        <v>Pomoći EU</v>
      </c>
      <c r="C77" s="96">
        <v>3221</v>
      </c>
      <c r="D77" s="91" t="str">
        <f t="shared" si="12"/>
        <v>Uredski materijal i ostali materijalni rashodi</v>
      </c>
      <c r="E77" s="129" t="s">
        <v>699</v>
      </c>
      <c r="F77" s="91" t="str">
        <f t="shared" si="13"/>
        <v>NOVI PODPROJEKT</v>
      </c>
      <c r="G77" s="91" t="str">
        <f t="shared" si="14"/>
        <v>NOVI PODPROJEKT</v>
      </c>
      <c r="H77" s="128">
        <v>266</v>
      </c>
      <c r="I77" s="128"/>
      <c r="J77" s="128"/>
      <c r="K77" s="143" t="s">
        <v>5290</v>
      </c>
      <c r="L77" s="142">
        <v>44682</v>
      </c>
      <c r="M77" s="142">
        <v>45107</v>
      </c>
      <c r="N77" s="143" t="s">
        <v>5291</v>
      </c>
      <c r="O77" s="322" t="s">
        <v>5292</v>
      </c>
      <c r="P77" s="95"/>
      <c r="R77" s="86" t="str">
        <f t="shared" si="15"/>
        <v>322</v>
      </c>
      <c r="S77" s="86" t="str">
        <f t="shared" si="16"/>
        <v>32</v>
      </c>
      <c r="T77" s="86" t="str">
        <f t="shared" si="17"/>
        <v>OV</v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>
        <v>52</v>
      </c>
      <c r="B78" s="91" t="str">
        <f t="shared" si="11"/>
        <v>Ostale pomoći</v>
      </c>
      <c r="C78" s="96">
        <v>3211</v>
      </c>
      <c r="D78" s="91" t="str">
        <f t="shared" si="12"/>
        <v>Službena putovanja</v>
      </c>
      <c r="E78" s="129" t="s">
        <v>1390</v>
      </c>
      <c r="F78" s="91" t="str">
        <f t="shared" si="13"/>
        <v>STIM-REI</v>
      </c>
      <c r="G78" s="91" t="str">
        <f t="shared" si="14"/>
        <v>0942</v>
      </c>
      <c r="H78" s="128">
        <v>5309</v>
      </c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>321</v>
      </c>
      <c r="S78" s="86" t="str">
        <f t="shared" si="16"/>
        <v>32</v>
      </c>
      <c r="T78" s="86" t="str">
        <f t="shared" si="17"/>
        <v>94</v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>
        <v>52</v>
      </c>
      <c r="B79" s="91" t="str">
        <f t="shared" si="11"/>
        <v>Ostale pomoći</v>
      </c>
      <c r="C79" s="96">
        <v>3221</v>
      </c>
      <c r="D79" s="91" t="str">
        <f t="shared" si="12"/>
        <v>Uredski materijal i ostali materijalni rashodi</v>
      </c>
      <c r="E79" s="129" t="s">
        <v>1390</v>
      </c>
      <c r="F79" s="91" t="str">
        <f t="shared" si="13"/>
        <v>STIM-REI</v>
      </c>
      <c r="G79" s="91" t="str">
        <f t="shared" si="14"/>
        <v>0942</v>
      </c>
      <c r="H79" s="128">
        <v>664</v>
      </c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>322</v>
      </c>
      <c r="S79" s="86" t="str">
        <f t="shared" si="16"/>
        <v>32</v>
      </c>
      <c r="T79" s="86" t="str">
        <f t="shared" si="17"/>
        <v>94</v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>
        <v>52</v>
      </c>
      <c r="B80" s="91" t="str">
        <f t="shared" si="11"/>
        <v>Ostale pomoći</v>
      </c>
      <c r="C80" s="96">
        <v>3224</v>
      </c>
      <c r="D80" s="91" t="str">
        <f t="shared" si="12"/>
        <v>Materijal i dijelovi za tekuće i investicijsko održavanje</v>
      </c>
      <c r="E80" s="129" t="s">
        <v>1390</v>
      </c>
      <c r="F80" s="91" t="str">
        <f t="shared" si="13"/>
        <v>STIM-REI</v>
      </c>
      <c r="G80" s="91" t="str">
        <f t="shared" si="14"/>
        <v>0942</v>
      </c>
      <c r="H80" s="128">
        <v>664</v>
      </c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>322</v>
      </c>
      <c r="S80" s="86" t="str">
        <f t="shared" si="16"/>
        <v>32</v>
      </c>
      <c r="T80" s="86" t="str">
        <f t="shared" si="17"/>
        <v>94</v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>
        <v>52</v>
      </c>
      <c r="B81" s="91" t="str">
        <f t="shared" si="11"/>
        <v>Ostale pomoći</v>
      </c>
      <c r="C81" s="96">
        <v>3225</v>
      </c>
      <c r="D81" s="91" t="str">
        <f t="shared" si="12"/>
        <v>Sitni inventar i auto gume</v>
      </c>
      <c r="E81" s="129" t="s">
        <v>1390</v>
      </c>
      <c r="F81" s="91" t="str">
        <f t="shared" si="13"/>
        <v>STIM-REI</v>
      </c>
      <c r="G81" s="91" t="str">
        <f t="shared" si="14"/>
        <v>0942</v>
      </c>
      <c r="H81" s="128">
        <v>3318</v>
      </c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>322</v>
      </c>
      <c r="S81" s="86" t="str">
        <f t="shared" si="16"/>
        <v>32</v>
      </c>
      <c r="T81" s="86" t="str">
        <f t="shared" si="17"/>
        <v>94</v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>
        <v>52</v>
      </c>
      <c r="B82" s="91" t="str">
        <f t="shared" si="11"/>
        <v>Ostale pomoći</v>
      </c>
      <c r="C82" s="96">
        <v>3237</v>
      </c>
      <c r="D82" s="91" t="str">
        <f t="shared" si="12"/>
        <v>Intelektualne i osobne usluge</v>
      </c>
      <c r="E82" s="129" t="s">
        <v>1390</v>
      </c>
      <c r="F82" s="91" t="str">
        <f t="shared" si="13"/>
        <v>STIM-REI</v>
      </c>
      <c r="G82" s="91" t="str">
        <f t="shared" si="14"/>
        <v>0942</v>
      </c>
      <c r="H82" s="128">
        <v>3318</v>
      </c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>323</v>
      </c>
      <c r="S82" s="86" t="str">
        <f t="shared" si="16"/>
        <v>32</v>
      </c>
      <c r="T82" s="86" t="str">
        <f t="shared" si="17"/>
        <v>94</v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>
        <v>52</v>
      </c>
      <c r="B83" s="91" t="str">
        <f t="shared" si="11"/>
        <v>Ostale pomoći</v>
      </c>
      <c r="C83" s="96">
        <v>3239</v>
      </c>
      <c r="D83" s="91" t="str">
        <f t="shared" si="12"/>
        <v>Ostale usluge</v>
      </c>
      <c r="E83" s="129" t="s">
        <v>1390</v>
      </c>
      <c r="F83" s="91" t="str">
        <f t="shared" si="13"/>
        <v>STIM-REI</v>
      </c>
      <c r="G83" s="91" t="str">
        <f t="shared" si="14"/>
        <v>0942</v>
      </c>
      <c r="H83" s="128">
        <v>265</v>
      </c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>323</v>
      </c>
      <c r="S83" s="86" t="str">
        <f t="shared" si="16"/>
        <v>32</v>
      </c>
      <c r="T83" s="86" t="str">
        <f t="shared" si="17"/>
        <v>94</v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>
        <v>52</v>
      </c>
      <c r="B84" s="91" t="str">
        <f t="shared" si="11"/>
        <v>Ostale pomoći</v>
      </c>
      <c r="C84" s="96">
        <v>4221</v>
      </c>
      <c r="D84" s="91" t="str">
        <f t="shared" si="12"/>
        <v>Uredska oprema i namještaj</v>
      </c>
      <c r="E84" s="129" t="s">
        <v>1390</v>
      </c>
      <c r="F84" s="91" t="str">
        <f t="shared" si="13"/>
        <v>STIM-REI</v>
      </c>
      <c r="G84" s="91" t="str">
        <f t="shared" si="14"/>
        <v>0942</v>
      </c>
      <c r="H84" s="128">
        <v>995</v>
      </c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>422</v>
      </c>
      <c r="S84" s="86" t="str">
        <f t="shared" si="16"/>
        <v>42</v>
      </c>
      <c r="T84" s="86" t="str">
        <f t="shared" si="17"/>
        <v>94</v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>
        <v>52</v>
      </c>
      <c r="B85" s="91" t="str">
        <f t="shared" si="11"/>
        <v>Ostale pomoći</v>
      </c>
      <c r="C85" s="96">
        <v>3211</v>
      </c>
      <c r="D85" s="91" t="str">
        <f t="shared" si="12"/>
        <v>Službena putovanja</v>
      </c>
      <c r="E85" s="129" t="s">
        <v>1400</v>
      </c>
      <c r="F85" s="91" t="str">
        <f t="shared" si="13"/>
        <v>GEOBIZ</v>
      </c>
      <c r="G85" s="91" t="str">
        <f t="shared" si="14"/>
        <v>0942</v>
      </c>
      <c r="H85" s="128">
        <v>7963</v>
      </c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>321</v>
      </c>
      <c r="S85" s="86" t="str">
        <f t="shared" si="16"/>
        <v>32</v>
      </c>
      <c r="T85" s="86" t="str">
        <f t="shared" si="17"/>
        <v>94</v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>
        <v>52</v>
      </c>
      <c r="B86" s="91" t="str">
        <f t="shared" si="11"/>
        <v>Ostale pomoći</v>
      </c>
      <c r="C86" s="96">
        <v>3213</v>
      </c>
      <c r="D86" s="91" t="str">
        <f t="shared" si="12"/>
        <v>Stručno usavršavanje zaposlenika</v>
      </c>
      <c r="E86" s="129" t="s">
        <v>1400</v>
      </c>
      <c r="F86" s="91" t="str">
        <f t="shared" si="13"/>
        <v>GEOBIZ</v>
      </c>
      <c r="G86" s="91" t="str">
        <f t="shared" si="14"/>
        <v>0942</v>
      </c>
      <c r="H86" s="128">
        <v>3982</v>
      </c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>321</v>
      </c>
      <c r="S86" s="86" t="str">
        <f t="shared" si="16"/>
        <v>32</v>
      </c>
      <c r="T86" s="86" t="str">
        <f t="shared" si="17"/>
        <v>94</v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>
        <v>52</v>
      </c>
      <c r="B87" s="91" t="str">
        <f t="shared" si="11"/>
        <v>Ostale pomoći</v>
      </c>
      <c r="C87" s="96">
        <v>3221</v>
      </c>
      <c r="D87" s="91" t="str">
        <f t="shared" si="12"/>
        <v>Uredski materijal i ostali materijalni rashodi</v>
      </c>
      <c r="E87" s="129" t="s">
        <v>1400</v>
      </c>
      <c r="F87" s="91" t="str">
        <f t="shared" si="13"/>
        <v>GEOBIZ</v>
      </c>
      <c r="G87" s="91" t="str">
        <f t="shared" si="14"/>
        <v>0942</v>
      </c>
      <c r="H87" s="128">
        <v>1327</v>
      </c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>322</v>
      </c>
      <c r="S87" s="86" t="str">
        <f t="shared" si="16"/>
        <v>32</v>
      </c>
      <c r="T87" s="86" t="str">
        <f t="shared" si="17"/>
        <v>94</v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>
        <v>52</v>
      </c>
      <c r="B88" s="91" t="str">
        <f t="shared" si="11"/>
        <v>Ostale pomoći</v>
      </c>
      <c r="C88" s="96">
        <v>3211</v>
      </c>
      <c r="D88" s="91" t="str">
        <f t="shared" si="12"/>
        <v>Službena putovanja</v>
      </c>
      <c r="E88" s="129" t="s">
        <v>1404</v>
      </c>
      <c r="F88" s="91" t="str">
        <f t="shared" si="13"/>
        <v>mathSTEM - Podučavanje matematike i izrada smjernica za mathSTEM metodologiju</v>
      </c>
      <c r="G88" s="91" t="str">
        <f t="shared" si="14"/>
        <v>0942</v>
      </c>
      <c r="H88" s="128">
        <v>3318</v>
      </c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>321</v>
      </c>
      <c r="S88" s="86" t="str">
        <f t="shared" si="16"/>
        <v>32</v>
      </c>
      <c r="T88" s="86" t="str">
        <f t="shared" si="17"/>
        <v>94</v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>
        <v>52</v>
      </c>
      <c r="B89" s="91" t="str">
        <f t="shared" si="11"/>
        <v>Ostale pomoći</v>
      </c>
      <c r="C89" s="96">
        <v>3213</v>
      </c>
      <c r="D89" s="91" t="str">
        <f t="shared" si="12"/>
        <v>Stručno usavršavanje zaposlenika</v>
      </c>
      <c r="E89" s="129" t="s">
        <v>1404</v>
      </c>
      <c r="F89" s="91" t="str">
        <f t="shared" si="13"/>
        <v>mathSTEM - Podučavanje matematike i izrada smjernica za mathSTEM metodologiju</v>
      </c>
      <c r="G89" s="91" t="str">
        <f t="shared" si="14"/>
        <v>0942</v>
      </c>
      <c r="H89" s="128">
        <v>1327</v>
      </c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>321</v>
      </c>
      <c r="S89" s="86" t="str">
        <f t="shared" si="16"/>
        <v>32</v>
      </c>
      <c r="T89" s="86" t="str">
        <f t="shared" si="17"/>
        <v>94</v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>
        <v>52</v>
      </c>
      <c r="B90" s="91" t="str">
        <f t="shared" si="11"/>
        <v>Ostale pomoći</v>
      </c>
      <c r="C90" s="96">
        <v>3294</v>
      </c>
      <c r="D90" s="91" t="str">
        <f t="shared" si="12"/>
        <v>Članarine i norme</v>
      </c>
      <c r="E90" s="129" t="s">
        <v>1404</v>
      </c>
      <c r="F90" s="91" t="str">
        <f t="shared" si="13"/>
        <v>mathSTEM - Podučavanje matematike i izrada smjernica za mathSTEM metodologiju</v>
      </c>
      <c r="G90" s="91" t="str">
        <f t="shared" si="14"/>
        <v>0942</v>
      </c>
      <c r="H90" s="128">
        <v>133</v>
      </c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>329</v>
      </c>
      <c r="S90" s="86" t="str">
        <f t="shared" si="16"/>
        <v>32</v>
      </c>
      <c r="T90" s="86" t="str">
        <f t="shared" si="17"/>
        <v>94</v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>
        <v>52</v>
      </c>
      <c r="B91" s="91" t="str">
        <f t="shared" si="11"/>
        <v>Ostale pomoći</v>
      </c>
      <c r="C91" s="96">
        <v>4221</v>
      </c>
      <c r="D91" s="91" t="str">
        <f t="shared" si="12"/>
        <v>Uredska oprema i namještaj</v>
      </c>
      <c r="E91" s="129" t="s">
        <v>1404</v>
      </c>
      <c r="F91" s="91" t="str">
        <f t="shared" si="13"/>
        <v>mathSTEM - Podučavanje matematike i izrada smjernica za mathSTEM metodologiju</v>
      </c>
      <c r="G91" s="91" t="str">
        <f t="shared" si="14"/>
        <v>0942</v>
      </c>
      <c r="H91" s="128">
        <v>1778</v>
      </c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>422</v>
      </c>
      <c r="S91" s="86" t="str">
        <f t="shared" si="16"/>
        <v>42</v>
      </c>
      <c r="T91" s="86" t="str">
        <f t="shared" si="17"/>
        <v>94</v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>
        <v>52</v>
      </c>
      <c r="B92" s="91" t="str">
        <f t="shared" si="11"/>
        <v>Ostale pomoći</v>
      </c>
      <c r="C92" s="96">
        <v>4241</v>
      </c>
      <c r="D92" s="91" t="str">
        <f t="shared" si="12"/>
        <v>Knjige</v>
      </c>
      <c r="E92" s="129" t="s">
        <v>1404</v>
      </c>
      <c r="F92" s="91" t="str">
        <f t="shared" si="13"/>
        <v>mathSTEM - Podučavanje matematike i izrada smjernica za mathSTEM metodologiju</v>
      </c>
      <c r="G92" s="91" t="str">
        <f t="shared" si="14"/>
        <v>0942</v>
      </c>
      <c r="H92" s="128">
        <v>133</v>
      </c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>424</v>
      </c>
      <c r="S92" s="86" t="str">
        <f t="shared" si="16"/>
        <v>42</v>
      </c>
      <c r="T92" s="86" t="str">
        <f t="shared" si="17"/>
        <v>94</v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B1" zoomScale="80" zoomScaleNormal="80" workbookViewId="0">
      <selection activeCell="K6" sqref="K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663944</v>
      </c>
      <c r="E5" s="3">
        <v>66990</v>
      </c>
      <c r="F5" s="3"/>
      <c r="G5" s="3">
        <v>440640</v>
      </c>
      <c r="H5" s="3"/>
      <c r="I5" s="3">
        <v>74988</v>
      </c>
      <c r="J5" s="3"/>
      <c r="K5" s="3">
        <v>81326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5942926</v>
      </c>
      <c r="E6" s="12">
        <f>+'A.1 PRIHODI'!E8</f>
        <v>4169451</v>
      </c>
      <c r="F6" s="12">
        <f>+'A.1 PRIHODI'!F8</f>
        <v>0</v>
      </c>
      <c r="G6" s="12">
        <f>+'A.1 PRIHODI'!G8</f>
        <v>557436</v>
      </c>
      <c r="H6" s="12">
        <f>+'A.1 PRIHODI'!H8</f>
        <v>0</v>
      </c>
      <c r="I6" s="12">
        <f>+'A.1 PRIHODI'!I8+'B. RAČUN FIN'!I6</f>
        <v>285354</v>
      </c>
      <c r="J6" s="12">
        <f>+'A.1 PRIHODI'!J8</f>
        <v>27271</v>
      </c>
      <c r="K6" s="12">
        <f>+'A.1 PRIHODI'!K8</f>
        <v>297222</v>
      </c>
      <c r="L6" s="12">
        <f>+'A.1 PRIHODI'!L8</f>
        <v>0</v>
      </c>
      <c r="M6" s="12">
        <f>+'A.1 PRIHODI'!M8</f>
        <v>0</v>
      </c>
      <c r="N6" s="12">
        <f>+'A.1 PRIHODI'!N8</f>
        <v>133897</v>
      </c>
      <c r="O6" s="12">
        <f>+'A.1 PRIHODI'!O8</f>
        <v>288512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183518</v>
      </c>
      <c r="U6" s="12">
        <f>+'A.1 PRIHODI'!U8</f>
        <v>0</v>
      </c>
      <c r="V6" s="12">
        <f>+'A.1 PRIHODI'!V8</f>
        <v>265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-272928</v>
      </c>
      <c r="E7" s="197">
        <v>-41120</v>
      </c>
      <c r="F7" s="197"/>
      <c r="G7" s="197">
        <v>-139292</v>
      </c>
      <c r="H7" s="197"/>
      <c r="I7" s="197">
        <v>-49286</v>
      </c>
      <c r="J7" s="197"/>
      <c r="K7" s="197">
        <v>-13578</v>
      </c>
      <c r="L7" s="197"/>
      <c r="M7" s="197"/>
      <c r="N7" s="197">
        <v>-29652</v>
      </c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6333942</v>
      </c>
      <c r="E8" s="12">
        <f>+E5+E6+E7</f>
        <v>4195321</v>
      </c>
      <c r="F8" s="12">
        <f t="shared" ref="F8:W8" si="1">+F5+F6+F7</f>
        <v>0</v>
      </c>
      <c r="G8" s="12">
        <f t="shared" si="1"/>
        <v>858784</v>
      </c>
      <c r="H8" s="12">
        <f t="shared" si="1"/>
        <v>0</v>
      </c>
      <c r="I8" s="12">
        <f t="shared" si="1"/>
        <v>311056</v>
      </c>
      <c r="J8" s="12">
        <f t="shared" si="1"/>
        <v>27271</v>
      </c>
      <c r="K8" s="12">
        <f t="shared" si="1"/>
        <v>364970</v>
      </c>
      <c r="L8" s="12">
        <f t="shared" si="1"/>
        <v>0</v>
      </c>
      <c r="M8" s="12">
        <f t="shared" si="1"/>
        <v>0</v>
      </c>
      <c r="N8" s="12">
        <f t="shared" si="1"/>
        <v>104245</v>
      </c>
      <c r="O8" s="12">
        <f t="shared" si="1"/>
        <v>288512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183518</v>
      </c>
      <c r="U8" s="12">
        <f t="shared" si="1"/>
        <v>0</v>
      </c>
      <c r="V8" s="12">
        <f t="shared" si="1"/>
        <v>265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6333942</v>
      </c>
      <c r="E9" s="82">
        <f>+'A.2 RASHODI'!E4+'B. RAČUN FIN'!E11</f>
        <v>4195321</v>
      </c>
      <c r="F9" s="82">
        <f>+'A.2 RASHODI'!F4+'B. RAČUN FIN'!F11</f>
        <v>0</v>
      </c>
      <c r="G9" s="82">
        <f>+'A.2 RASHODI'!G4+'B. RAČUN FIN'!G11</f>
        <v>858784</v>
      </c>
      <c r="H9" s="82">
        <f>+'A.2 RASHODI'!H4+'B. RAČUN FIN'!H11</f>
        <v>0</v>
      </c>
      <c r="I9" s="82">
        <f>+'A.2 RASHODI'!I4+'B. RAČUN FIN'!I11</f>
        <v>311056</v>
      </c>
      <c r="J9" s="82">
        <f>+'A.2 RASHODI'!J4+'B. RAČUN FIN'!J11</f>
        <v>27271</v>
      </c>
      <c r="K9" s="82">
        <f>+'A.2 RASHODI'!K4+'B. RAČUN FIN'!K11</f>
        <v>364970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104245</v>
      </c>
      <c r="O9" s="82">
        <f>+'A.2 RASHODI'!O4+'B. RAČUN FIN'!O11</f>
        <v>288512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183518</v>
      </c>
      <c r="U9" s="82">
        <f>+'A.2 RASHODI'!U4+'B. RAČUN FIN'!U11</f>
        <v>0</v>
      </c>
      <c r="V9" s="82">
        <f>+'A.2 RASHODI'!V4+'B. RAČUN FIN'!V11</f>
        <v>265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272928</v>
      </c>
      <c r="E13" s="131">
        <f t="shared" ref="E13:W13" si="4">-E7</f>
        <v>41120</v>
      </c>
      <c r="F13" s="131">
        <f t="shared" si="4"/>
        <v>0</v>
      </c>
      <c r="G13" s="131">
        <f t="shared" si="4"/>
        <v>139292</v>
      </c>
      <c r="H13" s="131">
        <f t="shared" si="4"/>
        <v>0</v>
      </c>
      <c r="I13" s="131">
        <f t="shared" si="4"/>
        <v>49286</v>
      </c>
      <c r="J13" s="131">
        <f t="shared" si="4"/>
        <v>0</v>
      </c>
      <c r="K13" s="131">
        <f t="shared" si="4"/>
        <v>13578</v>
      </c>
      <c r="L13" s="131">
        <f t="shared" si="4"/>
        <v>0</v>
      </c>
      <c r="M13" s="131">
        <f t="shared" si="4"/>
        <v>0</v>
      </c>
      <c r="N13" s="131">
        <f t="shared" si="4"/>
        <v>29652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5146128</v>
      </c>
      <c r="E14" s="12">
        <f>+'A.1 PRIHODI'!E22</f>
        <v>4167696</v>
      </c>
      <c r="F14" s="12">
        <f>+'A.1 PRIHODI'!F22</f>
        <v>0</v>
      </c>
      <c r="G14" s="12">
        <f>+'A.1 PRIHODI'!G22</f>
        <v>610525</v>
      </c>
      <c r="H14" s="12">
        <f>+'A.1 PRIHODI'!H22</f>
        <v>0</v>
      </c>
      <c r="I14" s="12">
        <f>+'A.1 PRIHODI'!I22+'B. RAČUN FIN'!I17</f>
        <v>285354</v>
      </c>
      <c r="J14" s="12">
        <f>+'A.1 PRIHODI'!J22</f>
        <v>0</v>
      </c>
      <c r="K14" s="12">
        <f>+'A.1 PRIHODI'!K22</f>
        <v>76979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5309</v>
      </c>
      <c r="U14" s="12">
        <f>+'A.1 PRIHODI'!U22</f>
        <v>0</v>
      </c>
      <c r="V14" s="12">
        <f>+'A.1 PRIHODI'!V22</f>
        <v>265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-124232</v>
      </c>
      <c r="E15" s="65">
        <v>-20559</v>
      </c>
      <c r="F15" s="65"/>
      <c r="G15" s="65">
        <v>-65263</v>
      </c>
      <c r="H15" s="65"/>
      <c r="I15" s="65">
        <v>-23584</v>
      </c>
      <c r="J15" s="65"/>
      <c r="K15" s="65"/>
      <c r="L15" s="65"/>
      <c r="M15" s="3"/>
      <c r="N15" s="65">
        <v>-14826</v>
      </c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5294824</v>
      </c>
      <c r="E16" s="12">
        <f>+E13+E14+E15</f>
        <v>4188257</v>
      </c>
      <c r="F16" s="12">
        <f t="shared" ref="F16:W16" si="5">+F13+F14+F15</f>
        <v>0</v>
      </c>
      <c r="G16" s="12">
        <f t="shared" si="5"/>
        <v>684554</v>
      </c>
      <c r="H16" s="12">
        <f t="shared" si="5"/>
        <v>0</v>
      </c>
      <c r="I16" s="12">
        <f t="shared" si="5"/>
        <v>311056</v>
      </c>
      <c r="J16" s="12">
        <f t="shared" si="5"/>
        <v>0</v>
      </c>
      <c r="K16" s="12">
        <f t="shared" si="5"/>
        <v>90557</v>
      </c>
      <c r="L16" s="12">
        <f t="shared" si="5"/>
        <v>0</v>
      </c>
      <c r="M16" s="12">
        <f t="shared" si="5"/>
        <v>0</v>
      </c>
      <c r="N16" s="12">
        <f t="shared" si="5"/>
        <v>14826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5309</v>
      </c>
      <c r="U16" s="12">
        <f t="shared" si="5"/>
        <v>0</v>
      </c>
      <c r="V16" s="12">
        <f t="shared" si="5"/>
        <v>265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5294824</v>
      </c>
      <c r="E17" s="82">
        <f>+'A.2 RASHODI'!E21+'B. RAČUN FIN'!E22</f>
        <v>4188257</v>
      </c>
      <c r="F17" s="82">
        <f>+'A.2 RASHODI'!F21+'B. RAČUN FIN'!F22</f>
        <v>0</v>
      </c>
      <c r="G17" s="82">
        <f>+'A.2 RASHODI'!G21+'B. RAČUN FIN'!G22</f>
        <v>684554</v>
      </c>
      <c r="H17" s="82">
        <f>+'A.2 RASHODI'!H21+'B. RAČUN FIN'!H22</f>
        <v>0</v>
      </c>
      <c r="I17" s="82">
        <f>+'A.2 RASHODI'!I21+'B. RAČUN FIN'!I22</f>
        <v>311056</v>
      </c>
      <c r="J17" s="82">
        <f>+'A.2 RASHODI'!J21+'B. RAČUN FIN'!J22</f>
        <v>0</v>
      </c>
      <c r="K17" s="82">
        <f>+'A.2 RASHODI'!K21+'B. RAČUN FIN'!K22</f>
        <v>90557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14826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5309</v>
      </c>
      <c r="U17" s="82">
        <f>+'A.2 RASHODI'!U21+'B. RAČUN FIN'!U22</f>
        <v>0</v>
      </c>
      <c r="V17" s="82">
        <f>+'A.2 RASHODI'!V21+'B. RAČUN FIN'!V22</f>
        <v>265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124232</v>
      </c>
      <c r="E21" s="131">
        <f t="shared" ref="E21:W21" si="8">-E15</f>
        <v>20559</v>
      </c>
      <c r="F21" s="131">
        <f t="shared" si="8"/>
        <v>0</v>
      </c>
      <c r="G21" s="131">
        <f t="shared" si="8"/>
        <v>65263</v>
      </c>
      <c r="H21" s="131">
        <f t="shared" si="8"/>
        <v>0</v>
      </c>
      <c r="I21" s="131">
        <f t="shared" si="8"/>
        <v>23584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14826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5138605</v>
      </c>
      <c r="E22" s="12">
        <f>+'A.1 PRIHODI'!E36</f>
        <v>4167696</v>
      </c>
      <c r="F22" s="12">
        <f>+'A.1 PRIHODI'!F36</f>
        <v>0</v>
      </c>
      <c r="G22" s="12">
        <f>+'A.1 PRIHODI'!G36</f>
        <v>637069</v>
      </c>
      <c r="H22" s="12">
        <f>+'A.1 PRIHODI'!H36</f>
        <v>0</v>
      </c>
      <c r="I22" s="12">
        <f>+'A.1 PRIHODI'!I36+'B. RAČUN FIN'!I28</f>
        <v>285354</v>
      </c>
      <c r="J22" s="12">
        <f>+'A.1 PRIHODI'!J36</f>
        <v>0</v>
      </c>
      <c r="K22" s="12">
        <f>+'A.1 PRIHODI'!K36</f>
        <v>42912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5309</v>
      </c>
      <c r="U22" s="12">
        <f>+'A.1 PRIHODI'!U36</f>
        <v>0</v>
      </c>
      <c r="V22" s="12">
        <f>+'A.1 PRIHODI'!V36</f>
        <v>265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5262837</v>
      </c>
      <c r="E24" s="12">
        <f>+E21+E22+E23</f>
        <v>4188255</v>
      </c>
      <c r="F24" s="12">
        <f t="shared" ref="F24:W24" si="9">+F21+F22+F23</f>
        <v>0</v>
      </c>
      <c r="G24" s="12">
        <f t="shared" si="9"/>
        <v>702332</v>
      </c>
      <c r="H24" s="12">
        <f t="shared" si="9"/>
        <v>0</v>
      </c>
      <c r="I24" s="12">
        <f t="shared" si="9"/>
        <v>308938</v>
      </c>
      <c r="J24" s="12">
        <f t="shared" si="9"/>
        <v>0</v>
      </c>
      <c r="K24" s="12">
        <f t="shared" si="9"/>
        <v>42912</v>
      </c>
      <c r="L24" s="12">
        <f t="shared" si="9"/>
        <v>0</v>
      </c>
      <c r="M24" s="12">
        <f t="shared" si="9"/>
        <v>0</v>
      </c>
      <c r="N24" s="12">
        <f t="shared" si="9"/>
        <v>14826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5309</v>
      </c>
      <c r="U24" s="12">
        <f t="shared" si="9"/>
        <v>0</v>
      </c>
      <c r="V24" s="12">
        <f t="shared" si="9"/>
        <v>265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5262837</v>
      </c>
      <c r="E25" s="82">
        <f>+'A.2 RASHODI'!E38+'B. RAČUN FIN'!E33</f>
        <v>4188255</v>
      </c>
      <c r="F25" s="82">
        <f>+'A.2 RASHODI'!F38+'B. RAČUN FIN'!F33</f>
        <v>0</v>
      </c>
      <c r="G25" s="82">
        <f>+'A.2 RASHODI'!G38+'B. RAČUN FIN'!G33</f>
        <v>702332</v>
      </c>
      <c r="H25" s="82">
        <f>+'A.2 RASHODI'!H38+'B. RAČUN FIN'!H33</f>
        <v>0</v>
      </c>
      <c r="I25" s="82">
        <f>+'A.2 RASHODI'!I38+'B. RAČUN FIN'!I33</f>
        <v>308938</v>
      </c>
      <c r="J25" s="82">
        <f>+'A.2 RASHODI'!J38+'B. RAČUN FIN'!J33</f>
        <v>0</v>
      </c>
      <c r="K25" s="82">
        <f>+'A.2 RASHODI'!K38+'B. RAČUN FIN'!K33</f>
        <v>42912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14826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5309</v>
      </c>
      <c r="U25" s="82">
        <f>+'A.2 RASHODI'!U38+'B. RAČUN FIN'!U33</f>
        <v>0</v>
      </c>
      <c r="V25" s="82">
        <f>+'A.2 RASHODI'!V38+'B. RAČUN FIN'!V33</f>
        <v>265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D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5942926</v>
      </c>
      <c r="E8" s="69">
        <f>+E19+E16</f>
        <v>4169451</v>
      </c>
      <c r="F8" s="69">
        <f>+F19+F16</f>
        <v>0</v>
      </c>
      <c r="G8" s="69">
        <f>+G19+G16</f>
        <v>557436</v>
      </c>
      <c r="H8" s="69">
        <f t="shared" ref="H8:V8" si="0">+H19+H16</f>
        <v>0</v>
      </c>
      <c r="I8" s="69">
        <f t="shared" si="0"/>
        <v>285354</v>
      </c>
      <c r="J8" s="69">
        <f>+J19+J16</f>
        <v>27271</v>
      </c>
      <c r="K8" s="69">
        <f t="shared" si="0"/>
        <v>297222</v>
      </c>
      <c r="L8" s="69">
        <f t="shared" si="0"/>
        <v>0</v>
      </c>
      <c r="M8" s="69">
        <f t="shared" si="0"/>
        <v>0</v>
      </c>
      <c r="N8" s="69">
        <f t="shared" si="0"/>
        <v>133897</v>
      </c>
      <c r="O8" s="69">
        <f t="shared" si="0"/>
        <v>288512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183518</v>
      </c>
      <c r="U8" s="69">
        <f t="shared" si="0"/>
        <v>0</v>
      </c>
      <c r="V8" s="69">
        <f t="shared" si="0"/>
        <v>265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746902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27271</v>
      </c>
      <c r="K10" s="132">
        <f>SUMIFS('Unos prihoda i primitaka'!$G$3:$G$501,'Unos prihoda i primitaka'!$C$3:$C$501,"=52",'Unos prihoda i primitaka'!$L$3:$L$501,"=63")</f>
        <v>297222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133897</v>
      </c>
      <c r="O10" s="132">
        <f>SUMIFS('Unos prihoda i primitaka'!$G$3:$G$501,'Unos prihoda i primitaka'!$C$3:$C$501,"=563",'Unos prihoda i primitaka'!$L$3:$L$501,"=63")</f>
        <v>288512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285354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285354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740954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557436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183518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4169451</v>
      </c>
      <c r="E14" s="132">
        <f>SUMIFS('Unos prihoda i primitaka'!$G$3:$G$501,'Unos prihoda i primitaka'!$C$3:$C$501,"=11",'Unos prihoda i primitaka'!$L$3:$L$501,"=67")</f>
        <v>4169451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5942661</v>
      </c>
      <c r="E16" s="4">
        <f t="shared" ref="E16:V16" si="2">SUM(E9:E15)</f>
        <v>4169451</v>
      </c>
      <c r="F16" s="4">
        <f t="shared" si="2"/>
        <v>0</v>
      </c>
      <c r="G16" s="4">
        <f t="shared" si="2"/>
        <v>557436</v>
      </c>
      <c r="H16" s="4">
        <f t="shared" si="2"/>
        <v>0</v>
      </c>
      <c r="I16" s="4">
        <f t="shared" si="2"/>
        <v>285354</v>
      </c>
      <c r="J16" s="4">
        <f t="shared" si="2"/>
        <v>27271</v>
      </c>
      <c r="K16" s="4">
        <f t="shared" si="2"/>
        <v>297222</v>
      </c>
      <c r="L16" s="4">
        <f t="shared" si="2"/>
        <v>0</v>
      </c>
      <c r="M16" s="4">
        <f t="shared" si="2"/>
        <v>0</v>
      </c>
      <c r="N16" s="4">
        <f t="shared" si="2"/>
        <v>133897</v>
      </c>
      <c r="O16" s="4">
        <f t="shared" si="2"/>
        <v>288512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183518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265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265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265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5146128</v>
      </c>
      <c r="E22" s="69">
        <f t="shared" ref="E22:V22" si="4">+E33+E30</f>
        <v>4167696</v>
      </c>
      <c r="F22" s="69">
        <f t="shared" si="4"/>
        <v>0</v>
      </c>
      <c r="G22" s="69">
        <f t="shared" si="4"/>
        <v>610525</v>
      </c>
      <c r="H22" s="69">
        <f t="shared" si="4"/>
        <v>0</v>
      </c>
      <c r="I22" s="69">
        <f t="shared" si="4"/>
        <v>285354</v>
      </c>
      <c r="J22" s="69">
        <f t="shared" si="4"/>
        <v>0</v>
      </c>
      <c r="K22" s="69">
        <f t="shared" si="4"/>
        <v>76979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5309</v>
      </c>
      <c r="U22" s="69">
        <f t="shared" si="4"/>
        <v>0</v>
      </c>
      <c r="V22" s="69">
        <f t="shared" si="4"/>
        <v>265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76979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76979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285354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285354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615834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610525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5309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4167696</v>
      </c>
      <c r="E28" s="132">
        <f>SUMIFS('Unos prihoda i primitaka'!$H$3:$H$501,'Unos prihoda i primitaka'!$C$3:$C$501,"=11",'Unos prihoda i primitaka'!$L$3:$L$501,"=67")</f>
        <v>4167696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5145863</v>
      </c>
      <c r="E30" s="4">
        <f t="shared" ref="E30:V30" si="6">SUM(E23:E29)</f>
        <v>4167696</v>
      </c>
      <c r="F30" s="4">
        <f t="shared" si="6"/>
        <v>0</v>
      </c>
      <c r="G30" s="4">
        <f t="shared" si="6"/>
        <v>610525</v>
      </c>
      <c r="H30" s="4">
        <f t="shared" si="6"/>
        <v>0</v>
      </c>
      <c r="I30" s="4">
        <f t="shared" si="6"/>
        <v>285354</v>
      </c>
      <c r="J30" s="4">
        <f t="shared" si="6"/>
        <v>0</v>
      </c>
      <c r="K30" s="4">
        <f t="shared" si="6"/>
        <v>76979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5309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265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265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265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265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5138605</v>
      </c>
      <c r="E36" s="69">
        <f t="shared" ref="E36:V36" si="9">+E47+E44</f>
        <v>4167696</v>
      </c>
      <c r="F36" s="69">
        <f t="shared" si="9"/>
        <v>0</v>
      </c>
      <c r="G36" s="69">
        <f t="shared" si="9"/>
        <v>637069</v>
      </c>
      <c r="H36" s="69">
        <f t="shared" si="9"/>
        <v>0</v>
      </c>
      <c r="I36" s="69">
        <f t="shared" si="9"/>
        <v>285354</v>
      </c>
      <c r="J36" s="69">
        <f t="shared" si="9"/>
        <v>0</v>
      </c>
      <c r="K36" s="69">
        <f t="shared" si="9"/>
        <v>42912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5309</v>
      </c>
      <c r="U36" s="69">
        <f t="shared" si="9"/>
        <v>0</v>
      </c>
      <c r="V36" s="69">
        <f t="shared" si="9"/>
        <v>265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42912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42912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285354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285354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642378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637069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5309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4167696</v>
      </c>
      <c r="E42" s="132">
        <f>SUMIFS('Unos prihoda i primitaka'!$I$3:$I$501,'Unos prihoda i primitaka'!$C$3:$C$501,"=11",'Unos prihoda i primitaka'!$L$3:$L$501,"=67")</f>
        <v>4167696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5138340</v>
      </c>
      <c r="E44" s="4">
        <f t="shared" ref="E44:V44" si="10">SUM(E37:E43)</f>
        <v>4167696</v>
      </c>
      <c r="F44" s="4">
        <f t="shared" si="10"/>
        <v>0</v>
      </c>
      <c r="G44" s="4">
        <f t="shared" si="10"/>
        <v>637069</v>
      </c>
      <c r="H44" s="4">
        <f t="shared" si="10"/>
        <v>0</v>
      </c>
      <c r="I44" s="4">
        <f t="shared" si="10"/>
        <v>285354</v>
      </c>
      <c r="J44" s="4">
        <f t="shared" si="10"/>
        <v>0</v>
      </c>
      <c r="K44" s="4">
        <f t="shared" si="10"/>
        <v>42912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5309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265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265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265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265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4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tabSelected="1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6333942</v>
      </c>
      <c r="E4" s="70">
        <f>E5+E13</f>
        <v>4195321</v>
      </c>
      <c r="F4" s="70">
        <f t="shared" ref="F4:W4" si="0">F5+F13</f>
        <v>0</v>
      </c>
      <c r="G4" s="70">
        <f t="shared" si="0"/>
        <v>858784</v>
      </c>
      <c r="H4" s="70">
        <f t="shared" si="0"/>
        <v>0</v>
      </c>
      <c r="I4" s="70">
        <f t="shared" si="0"/>
        <v>311056</v>
      </c>
      <c r="J4" s="70">
        <f t="shared" si="0"/>
        <v>27271</v>
      </c>
      <c r="K4" s="70">
        <f>K5+K13</f>
        <v>364970</v>
      </c>
      <c r="L4" s="70">
        <f t="shared" si="0"/>
        <v>0</v>
      </c>
      <c r="M4" s="70">
        <f t="shared" si="0"/>
        <v>0</v>
      </c>
      <c r="N4" s="70">
        <f t="shared" si="0"/>
        <v>104245</v>
      </c>
      <c r="O4" s="70">
        <f t="shared" si="0"/>
        <v>288512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183518</v>
      </c>
      <c r="U4" s="70">
        <f t="shared" si="0"/>
        <v>0</v>
      </c>
      <c r="V4" s="70">
        <f t="shared" si="0"/>
        <v>265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6094511</v>
      </c>
      <c r="E5" s="78">
        <f t="shared" ref="E5:G5" si="2">SUM(E6:E12)</f>
        <v>4151126</v>
      </c>
      <c r="F5" s="78">
        <f t="shared" si="2"/>
        <v>0</v>
      </c>
      <c r="G5" s="78">
        <f t="shared" si="2"/>
        <v>846049</v>
      </c>
      <c r="H5" s="78">
        <f>SUM(H6:H12)</f>
        <v>0</v>
      </c>
      <c r="I5" s="78">
        <f t="shared" ref="I5:K5" si="3">SUM(I6:I12)</f>
        <v>299775</v>
      </c>
      <c r="J5" s="78">
        <f t="shared" si="3"/>
        <v>27271</v>
      </c>
      <c r="K5" s="78">
        <f t="shared" si="3"/>
        <v>265423</v>
      </c>
      <c r="L5" s="78">
        <f>SUM(L6:L12)</f>
        <v>0</v>
      </c>
      <c r="M5" s="78">
        <f t="shared" ref="M5:O5" si="4">SUM(M6:M12)</f>
        <v>0</v>
      </c>
      <c r="N5" s="78">
        <f t="shared" si="4"/>
        <v>37883</v>
      </c>
      <c r="O5" s="78">
        <f t="shared" si="4"/>
        <v>288512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178207</v>
      </c>
      <c r="U5" s="78">
        <f t="shared" si="5"/>
        <v>0</v>
      </c>
      <c r="V5" s="78">
        <f t="shared" si="5"/>
        <v>265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3910435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3509251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90790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7731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22789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124015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3443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61849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90567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2033639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630977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752047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291991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4482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107595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31786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126856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87640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265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9385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8774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558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53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131496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29035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2654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99807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6902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2124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4778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2654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2654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239431</v>
      </c>
      <c r="E13" s="79">
        <f t="shared" ref="E13:G13" si="6">SUM(E14:E18)</f>
        <v>44195</v>
      </c>
      <c r="F13" s="79">
        <f t="shared" si="6"/>
        <v>0</v>
      </c>
      <c r="G13" s="79">
        <f t="shared" si="6"/>
        <v>12735</v>
      </c>
      <c r="H13" s="79">
        <f>SUM(H14:H18)</f>
        <v>0</v>
      </c>
      <c r="I13" s="79">
        <f t="shared" ref="I13:K13" si="7">SUM(I14:I18)</f>
        <v>11281</v>
      </c>
      <c r="J13" s="79">
        <f t="shared" si="7"/>
        <v>0</v>
      </c>
      <c r="K13" s="79">
        <f t="shared" si="7"/>
        <v>99547</v>
      </c>
      <c r="L13" s="79">
        <f>SUM(L14:L18)</f>
        <v>0</v>
      </c>
      <c r="M13" s="79">
        <f t="shared" ref="M13:O13" si="8">SUM(M14:M18)</f>
        <v>0</v>
      </c>
      <c r="N13" s="79">
        <f t="shared" si="8"/>
        <v>66362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5311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239431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44195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12735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11281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99547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66362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5311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5294824</v>
      </c>
      <c r="E21" s="70">
        <f>+E22+E30</f>
        <v>4188257</v>
      </c>
      <c r="F21" s="70">
        <f t="shared" ref="F21:W21" si="11">+F22+F30</f>
        <v>0</v>
      </c>
      <c r="G21" s="70">
        <f t="shared" si="11"/>
        <v>684554</v>
      </c>
      <c r="H21" s="70">
        <f t="shared" si="11"/>
        <v>0</v>
      </c>
      <c r="I21" s="70">
        <f t="shared" si="11"/>
        <v>311056</v>
      </c>
      <c r="J21" s="70">
        <f t="shared" si="11"/>
        <v>0</v>
      </c>
      <c r="K21" s="70">
        <f t="shared" si="11"/>
        <v>90557</v>
      </c>
      <c r="L21" s="70">
        <f t="shared" si="11"/>
        <v>0</v>
      </c>
      <c r="M21" s="70">
        <f t="shared" si="11"/>
        <v>0</v>
      </c>
      <c r="N21" s="70">
        <f t="shared" si="11"/>
        <v>14826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5309</v>
      </c>
      <c r="U21" s="70">
        <f t="shared" si="11"/>
        <v>0</v>
      </c>
      <c r="V21" s="70">
        <f t="shared" si="11"/>
        <v>265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5229129</v>
      </c>
      <c r="E22" s="78">
        <f t="shared" ref="E22:W22" si="12">SUM(E23:E29)</f>
        <v>4144063</v>
      </c>
      <c r="F22" s="78">
        <f t="shared" si="12"/>
        <v>0</v>
      </c>
      <c r="G22" s="78">
        <f t="shared" si="12"/>
        <v>675794</v>
      </c>
      <c r="H22" s="78">
        <f>SUM(H23:H29)</f>
        <v>0</v>
      </c>
      <c r="I22" s="78">
        <f t="shared" si="12"/>
        <v>299775</v>
      </c>
      <c r="J22" s="78">
        <f t="shared" si="12"/>
        <v>0</v>
      </c>
      <c r="K22" s="78">
        <f t="shared" si="12"/>
        <v>89097</v>
      </c>
      <c r="L22" s="78">
        <f>SUM(L23:L29)</f>
        <v>0</v>
      </c>
      <c r="M22" s="78">
        <f t="shared" si="12"/>
        <v>0</v>
      </c>
      <c r="N22" s="78">
        <f t="shared" si="12"/>
        <v>14826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5309</v>
      </c>
      <c r="U22" s="78">
        <f t="shared" si="12"/>
        <v>0</v>
      </c>
      <c r="V22" s="78">
        <f t="shared" si="12"/>
        <v>265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3639944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3497027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75328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7731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59858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1574306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639536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597917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291991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24462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14826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5309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265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5987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5376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558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53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6901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2124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4777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1991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1991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65695</v>
      </c>
      <c r="E30" s="79">
        <f t="shared" ref="E30:G30" si="13">SUM(E31:E35)</f>
        <v>44194</v>
      </c>
      <c r="F30" s="79">
        <f t="shared" si="13"/>
        <v>0</v>
      </c>
      <c r="G30" s="79">
        <f t="shared" si="13"/>
        <v>8760</v>
      </c>
      <c r="H30" s="79">
        <f>SUM(H31:H35)</f>
        <v>0</v>
      </c>
      <c r="I30" s="79">
        <f t="shared" ref="I30:K30" si="14">SUM(I31:I35)</f>
        <v>11281</v>
      </c>
      <c r="J30" s="79">
        <f t="shared" si="14"/>
        <v>0</v>
      </c>
      <c r="K30" s="79">
        <f t="shared" si="14"/>
        <v>1460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65695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44194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8760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11281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1460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5262837</v>
      </c>
      <c r="E38" s="70">
        <f>E39+E47</f>
        <v>4188255</v>
      </c>
      <c r="F38" s="70">
        <f t="shared" ref="F38:W38" si="18">F39+F47</f>
        <v>0</v>
      </c>
      <c r="G38" s="70">
        <f t="shared" si="18"/>
        <v>702332</v>
      </c>
      <c r="H38" s="70">
        <f t="shared" si="18"/>
        <v>0</v>
      </c>
      <c r="I38" s="70">
        <f t="shared" si="18"/>
        <v>308938</v>
      </c>
      <c r="J38" s="70">
        <f t="shared" si="18"/>
        <v>0</v>
      </c>
      <c r="K38" s="70">
        <f t="shared" si="18"/>
        <v>42912</v>
      </c>
      <c r="L38" s="70">
        <f t="shared" si="18"/>
        <v>0</v>
      </c>
      <c r="M38" s="70">
        <f t="shared" si="18"/>
        <v>0</v>
      </c>
      <c r="N38" s="70">
        <f t="shared" si="18"/>
        <v>14826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5309</v>
      </c>
      <c r="U38" s="70">
        <f t="shared" si="18"/>
        <v>0</v>
      </c>
      <c r="V38" s="70">
        <f t="shared" si="18"/>
        <v>265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5197940</v>
      </c>
      <c r="E39" s="78">
        <f t="shared" ref="E39:G39" si="19">SUM(E40:E46)</f>
        <v>4144063</v>
      </c>
      <c r="F39" s="78">
        <f t="shared" si="19"/>
        <v>0</v>
      </c>
      <c r="G39" s="78">
        <f t="shared" si="19"/>
        <v>693572</v>
      </c>
      <c r="H39" s="78">
        <f>SUM(H40:H46)</f>
        <v>0</v>
      </c>
      <c r="I39" s="78">
        <f t="shared" ref="I39:K39" si="20">SUM(I40:I46)</f>
        <v>297657</v>
      </c>
      <c r="J39" s="78">
        <f t="shared" si="20"/>
        <v>0</v>
      </c>
      <c r="K39" s="78">
        <f t="shared" si="20"/>
        <v>42248</v>
      </c>
      <c r="L39" s="78">
        <f>SUM(L40:L46)</f>
        <v>0</v>
      </c>
      <c r="M39" s="78">
        <f t="shared" ref="M39:O39" si="21">SUM(M40:M46)</f>
        <v>0</v>
      </c>
      <c r="N39" s="78">
        <f t="shared" si="21"/>
        <v>14826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5309</v>
      </c>
      <c r="U39" s="78">
        <f t="shared" si="22"/>
        <v>0</v>
      </c>
      <c r="V39" s="78">
        <f t="shared" si="22"/>
        <v>265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3598939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3497027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75328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7731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18853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1588939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639536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615695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289913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23395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14826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5309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265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5947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5376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558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13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2124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2124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1991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1991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64897</v>
      </c>
      <c r="E47" s="79">
        <f t="shared" ref="E47:G47" si="23">SUM(E48:E52)</f>
        <v>44192</v>
      </c>
      <c r="F47" s="79">
        <f t="shared" si="23"/>
        <v>0</v>
      </c>
      <c r="G47" s="79">
        <f t="shared" si="23"/>
        <v>8760</v>
      </c>
      <c r="H47" s="79">
        <f>SUM(H48:H52)</f>
        <v>0</v>
      </c>
      <c r="I47" s="79">
        <f t="shared" ref="I47:K47" si="24">SUM(I48:I52)</f>
        <v>11281</v>
      </c>
      <c r="J47" s="79">
        <f t="shared" si="24"/>
        <v>0</v>
      </c>
      <c r="K47" s="79">
        <f t="shared" si="24"/>
        <v>664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64897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44192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8760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11281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664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6333942</v>
      </c>
      <c r="D5" s="339">
        <f t="shared" ref="D5:E5" si="0">+D6+D9+D11+D14+D25+D28+D30</f>
        <v>5294824</v>
      </c>
      <c r="E5" s="339">
        <f t="shared" si="0"/>
        <v>5262837</v>
      </c>
    </row>
    <row r="6" spans="1:193">
      <c r="A6" s="312">
        <v>1</v>
      </c>
      <c r="B6" s="67" t="s">
        <v>5131</v>
      </c>
      <c r="C6" s="338">
        <f>+C7+C8</f>
        <v>4195321</v>
      </c>
      <c r="D6" s="338">
        <f t="shared" ref="D6:E6" si="1">+D7+D8</f>
        <v>4188257</v>
      </c>
      <c r="E6" s="338">
        <f t="shared" si="1"/>
        <v>4188255</v>
      </c>
    </row>
    <row r="7" spans="1:193">
      <c r="A7" s="309">
        <v>11</v>
      </c>
      <c r="B7" s="48" t="s">
        <v>5118</v>
      </c>
      <c r="C7" s="337">
        <f>+'A.2 RASHODI'!E4</f>
        <v>4195321</v>
      </c>
      <c r="D7" s="337">
        <f>+'A.2 RASHODI'!E21</f>
        <v>4188257</v>
      </c>
      <c r="E7" s="337">
        <f>+'A.2 RASHODI'!E38</f>
        <v>4188255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858784</v>
      </c>
      <c r="D9" s="338">
        <f t="shared" ref="D9:E9" si="2">+D10</f>
        <v>684554</v>
      </c>
      <c r="E9" s="338">
        <f t="shared" si="2"/>
        <v>702332</v>
      </c>
    </row>
    <row r="10" spans="1:193">
      <c r="A10" s="309">
        <v>31</v>
      </c>
      <c r="B10" s="48" t="s">
        <v>5119</v>
      </c>
      <c r="C10" s="337">
        <f>+'A.2 RASHODI'!G4</f>
        <v>858784</v>
      </c>
      <c r="D10" s="337">
        <f>+'A.2 RASHODI'!G21</f>
        <v>684554</v>
      </c>
      <c r="E10" s="337">
        <f>+'A.2 RASHODI'!G38</f>
        <v>702332</v>
      </c>
    </row>
    <row r="11" spans="1:193">
      <c r="A11" s="312">
        <v>4</v>
      </c>
      <c r="B11" s="67" t="s">
        <v>5133</v>
      </c>
      <c r="C11" s="338">
        <f>+C12+C13</f>
        <v>311056</v>
      </c>
      <c r="D11" s="338">
        <f t="shared" ref="D11:E11" si="3">+D12+D13</f>
        <v>311056</v>
      </c>
      <c r="E11" s="338">
        <f t="shared" si="3"/>
        <v>308938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311056</v>
      </c>
      <c r="D13" s="337">
        <f>+'A.2 RASHODI'!I21</f>
        <v>311056</v>
      </c>
      <c r="E13" s="337">
        <f>+'A.2 RASHODI'!I38</f>
        <v>308938</v>
      </c>
    </row>
    <row r="14" spans="1:193">
      <c r="A14" s="312">
        <v>5</v>
      </c>
      <c r="B14" s="67" t="s">
        <v>5134</v>
      </c>
      <c r="C14" s="338">
        <f>SUM(C15:C24)</f>
        <v>784998</v>
      </c>
      <c r="D14" s="338">
        <f t="shared" ref="D14:E14" si="4">SUM(D15:D24)</f>
        <v>105383</v>
      </c>
      <c r="E14" s="338">
        <f t="shared" si="4"/>
        <v>57738</v>
      </c>
    </row>
    <row r="15" spans="1:193">
      <c r="A15" s="309">
        <v>51</v>
      </c>
      <c r="B15" s="48" t="s">
        <v>5122</v>
      </c>
      <c r="C15" s="337">
        <f>+'A.2 RASHODI'!J4</f>
        <v>27271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364970</v>
      </c>
      <c r="D16" s="337">
        <f>+'A.2 RASHODI'!K21</f>
        <v>90557</v>
      </c>
      <c r="E16" s="337">
        <f>+'A.2 RASHODI'!K38</f>
        <v>42912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104245</v>
      </c>
      <c r="D19" s="337">
        <f>+'A.2 RASHODI'!N21</f>
        <v>14826</v>
      </c>
      <c r="E19" s="337">
        <f>+'A.2 RASHODI'!N38</f>
        <v>14826</v>
      </c>
    </row>
    <row r="20" spans="1:5">
      <c r="A20" s="309">
        <v>563</v>
      </c>
      <c r="B20" s="48" t="s">
        <v>1750</v>
      </c>
      <c r="C20" s="337">
        <f>+'A.2 RASHODI'!O4</f>
        <v>288512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183518</v>
      </c>
      <c r="D25" s="338">
        <f t="shared" ref="D25:E25" si="5">+D26+D27</f>
        <v>5309</v>
      </c>
      <c r="E25" s="338">
        <f t="shared" si="5"/>
        <v>5309</v>
      </c>
    </row>
    <row r="26" spans="1:5">
      <c r="A26" s="309">
        <v>61</v>
      </c>
      <c r="B26" s="48" t="s">
        <v>1684</v>
      </c>
      <c r="C26" s="337">
        <f>+'A.2 RASHODI'!T4</f>
        <v>183518</v>
      </c>
      <c r="D26" s="337">
        <f>+'A.2 RASHODI'!T21</f>
        <v>5309</v>
      </c>
      <c r="E26" s="337">
        <f>+'A.2 RASHODI'!T38</f>
        <v>5309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265</v>
      </c>
      <c r="D28" s="338">
        <f t="shared" ref="D28:E28" si="6">+D29</f>
        <v>265</v>
      </c>
      <c r="E28" s="338">
        <f t="shared" si="6"/>
        <v>265</v>
      </c>
    </row>
    <row r="29" spans="1:5" ht="25.5">
      <c r="A29" s="309">
        <v>71</v>
      </c>
      <c r="B29" s="48" t="s">
        <v>5130</v>
      </c>
      <c r="C29" s="337">
        <f>+'A.2 RASHODI'!V4</f>
        <v>265</v>
      </c>
      <c r="D29" s="337">
        <f>+'A.2 RASHODI'!V21</f>
        <v>265</v>
      </c>
      <c r="E29" s="337">
        <f>+'A.2 RASHODI'!V38</f>
        <v>265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6306671</v>
      </c>
      <c r="D5" s="70">
        <f t="shared" ref="D5:E5" si="0">+D6+D15+D21+D28+D38+D45+D52+D59+D66+D75</f>
        <v>5294824</v>
      </c>
      <c r="E5" s="70">
        <f t="shared" si="0"/>
        <v>5262837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6306671</v>
      </c>
      <c r="D66" s="345">
        <f>SUM(D67:D74)</f>
        <v>5294824</v>
      </c>
      <c r="E66" s="345">
        <f>SUM(E67:E74)</f>
        <v>5262837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6306671</v>
      </c>
      <c r="D70" s="337">
        <f>SUMIF('Unos rashoda i izdataka'!$R$3:$R$501,'A.4 RASHODI FUNK'!$A70,'Unos rashoda i izdataka'!$K$3:$K$501)+SUMIF('Unos rashoda P4'!$T$3:$T$501,'A.4 RASHODI FUNK'!$A70,'Unos rashoda P4'!$I$3:$I$501)</f>
        <v>5294824</v>
      </c>
      <c r="E70" s="337">
        <f>SUMIF('Unos rashoda i izdataka'!$R$3:$R$501,'A.4 RASHODI FUNK'!$A70,'Unos rashoda i izdataka'!$L$3:$L$501)+SUMIF('Unos rashoda P4'!$T$3:$T$501,'A.4 RASHODI FUNK'!$A70,'Unos rashoda P4'!$J$3:$J$501)</f>
        <v>5262837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Ante Tolj</cp:lastModifiedBy>
  <cp:lastPrinted>2022-09-18T21:57:43Z</cp:lastPrinted>
  <dcterms:created xsi:type="dcterms:W3CDTF">2018-09-10T07:36:17Z</dcterms:created>
  <dcterms:modified xsi:type="dcterms:W3CDTF">2022-09-28T18:02:08Z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