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milat\Documents\FINANCIJSKI PLAN\Financijski plan 2022-2024\MZO\"/>
    </mc:Choice>
  </mc:AlternateContent>
  <bookViews>
    <workbookView xWindow="0" yWindow="0" windowWidth="23040" windowHeight="9195" firstSheet="2" activeTab="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7" hidden="1">AKT!$A$1:$B$310</definedName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0">'Opći dio'!$A$3:$E$32</definedName>
    <definedName name="_xlnm.Print_Area" localSheetId="1">'Plan prihoda za unos u SAP'!$A$1:$I$42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B188" i="25" l="1"/>
  <c r="B183" i="25"/>
  <c r="B182" i="25"/>
  <c r="B181" i="25"/>
  <c r="B180" i="25"/>
  <c r="B179" i="25"/>
  <c r="B178" i="25"/>
  <c r="B177" i="25"/>
  <c r="D180" i="25"/>
  <c r="D179" i="25"/>
  <c r="F182" i="25"/>
  <c r="F181" i="25"/>
  <c r="F180" i="25"/>
  <c r="F179" i="25"/>
  <c r="F178" i="25"/>
  <c r="F177" i="25"/>
  <c r="F176" i="25"/>
  <c r="F175" i="25"/>
  <c r="F184" i="25"/>
  <c r="D184" i="25"/>
  <c r="F183" i="25"/>
  <c r="D183" i="25"/>
  <c r="D182" i="25"/>
  <c r="D178" i="25"/>
  <c r="D177" i="25"/>
  <c r="D176" i="25"/>
  <c r="D175" i="25"/>
  <c r="F173" i="25"/>
  <c r="D173" i="25"/>
  <c r="B117" i="25" l="1"/>
  <c r="D117" i="25"/>
  <c r="F117" i="25"/>
  <c r="B118" i="25"/>
  <c r="D118" i="25"/>
  <c r="F118" i="25"/>
  <c r="B119" i="25"/>
  <c r="D119" i="25"/>
  <c r="F119" i="25"/>
  <c r="B120" i="25"/>
  <c r="D120" i="25"/>
  <c r="F120" i="25"/>
  <c r="B121" i="25"/>
  <c r="D121" i="25"/>
  <c r="F121" i="25"/>
  <c r="F160" i="25" l="1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 l="1"/>
  <c r="D154" i="25"/>
  <c r="B154" i="25"/>
  <c r="D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F187" i="25"/>
  <c r="D187" i="25"/>
  <c r="B187" i="25"/>
  <c r="F186" i="25"/>
  <c r="D186" i="25"/>
  <c r="B186" i="25"/>
  <c r="F185" i="25"/>
  <c r="D185" i="25"/>
  <c r="B185" i="25"/>
  <c r="B184" i="25"/>
  <c r="B176" i="25"/>
  <c r="B175" i="25"/>
  <c r="B174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H141" i="17"/>
  <c r="F141" i="17"/>
  <c r="D141" i="17"/>
  <c r="H140" i="17"/>
  <c r="F140" i="17"/>
  <c r="D140" i="17"/>
  <c r="H139" i="17"/>
  <c r="F139" i="17"/>
  <c r="D139" i="17"/>
  <c r="H138" i="17"/>
  <c r="F138" i="17"/>
  <c r="D138" i="17"/>
  <c r="H137" i="17"/>
  <c r="F137" i="17"/>
  <c r="D137" i="17"/>
  <c r="H136" i="17"/>
  <c r="F136" i="17"/>
  <c r="D136" i="17"/>
  <c r="H135" i="17"/>
  <c r="F135" i="17"/>
  <c r="D135" i="17"/>
  <c r="H134" i="17"/>
  <c r="F134" i="17"/>
  <c r="D134" i="17"/>
  <c r="H133" i="17"/>
  <c r="F133" i="17"/>
  <c r="D133" i="17"/>
  <c r="H132" i="17"/>
  <c r="F132" i="17"/>
  <c r="D132" i="17"/>
  <c r="H131" i="17"/>
  <c r="F131" i="17"/>
  <c r="D131" i="17"/>
  <c r="H130" i="17"/>
  <c r="F130" i="17"/>
  <c r="D130" i="17"/>
  <c r="H129" i="17"/>
  <c r="F129" i="17"/>
  <c r="D129" i="17"/>
  <c r="H128" i="17"/>
  <c r="F128" i="17"/>
  <c r="D128" i="17"/>
  <c r="H127" i="17"/>
  <c r="F127" i="17"/>
  <c r="D127" i="17"/>
  <c r="H126" i="17"/>
  <c r="F126" i="17"/>
  <c r="D126" i="17"/>
  <c r="H125" i="17"/>
  <c r="F125" i="17"/>
  <c r="D125" i="17"/>
  <c r="H124" i="17"/>
  <c r="F124" i="17"/>
  <c r="D124" i="17"/>
  <c r="H123" i="17"/>
  <c r="F123" i="17"/>
  <c r="D123" i="17"/>
  <c r="H122" i="17"/>
  <c r="F122" i="17"/>
  <c r="D122" i="17"/>
  <c r="H121" i="17"/>
  <c r="F121" i="17"/>
  <c r="D121" i="17"/>
  <c r="H120" i="17"/>
  <c r="F120" i="17"/>
  <c r="D120" i="17"/>
  <c r="H119" i="17"/>
  <c r="F119" i="17"/>
  <c r="D119" i="17"/>
  <c r="H118" i="17"/>
  <c r="F118" i="17"/>
  <c r="D118" i="17"/>
  <c r="H117" i="17"/>
  <c r="F117" i="17"/>
  <c r="D117" i="17"/>
  <c r="H116" i="17"/>
  <c r="F116" i="17"/>
  <c r="D116" i="17"/>
  <c r="H115" i="17"/>
  <c r="F115" i="17"/>
  <c r="D115" i="17"/>
  <c r="H114" i="17"/>
  <c r="F114" i="17"/>
  <c r="D114" i="17"/>
  <c r="H113" i="17"/>
  <c r="F113" i="17"/>
  <c r="D113" i="17"/>
  <c r="H112" i="17"/>
  <c r="F112" i="17"/>
  <c r="D112" i="17"/>
  <c r="H111" i="17"/>
  <c r="F111" i="17"/>
  <c r="D111" i="17"/>
  <c r="H110" i="17"/>
  <c r="F110" i="17"/>
  <c r="D110" i="17"/>
  <c r="H109" i="17"/>
  <c r="F109" i="17"/>
  <c r="D109" i="17"/>
  <c r="H108" i="17"/>
  <c r="F108" i="17"/>
  <c r="D108" i="17"/>
  <c r="H107" i="17"/>
  <c r="F107" i="17"/>
  <c r="D107" i="17"/>
  <c r="H106" i="17"/>
  <c r="F106" i="17"/>
  <c r="D106" i="17"/>
  <c r="H105" i="17"/>
  <c r="F105" i="17"/>
  <c r="D105" i="17"/>
  <c r="H104" i="17"/>
  <c r="F104" i="17"/>
  <c r="D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142" i="17" s="1"/>
  <c r="B130" i="17" l="1"/>
  <c r="A131" i="17"/>
  <c r="B134" i="17"/>
  <c r="A135" i="17"/>
  <c r="B138" i="17"/>
  <c r="A139" i="17"/>
  <c r="A36" i="17"/>
  <c r="B131" i="17"/>
  <c r="A132" i="17"/>
  <c r="B135" i="17"/>
  <c r="A136" i="17"/>
  <c r="B139" i="17"/>
  <c r="A140" i="17"/>
  <c r="A129" i="17"/>
  <c r="B132" i="17"/>
  <c r="A133" i="17"/>
  <c r="B136" i="17"/>
  <c r="A137" i="17"/>
  <c r="B140" i="17"/>
  <c r="A141" i="17"/>
  <c r="B129" i="17"/>
  <c r="A130" i="17"/>
  <c r="B133" i="17"/>
  <c r="A134" i="17"/>
  <c r="B137" i="17"/>
  <c r="A138" i="17"/>
  <c r="B141" i="17"/>
  <c r="A142" i="17"/>
  <c r="A7" i="17"/>
  <c r="A11" i="17"/>
  <c r="A15" i="17"/>
  <c r="B18" i="17"/>
  <c r="B22" i="17"/>
  <c r="A23" i="17"/>
  <c r="B26" i="17"/>
  <c r="A27" i="17"/>
  <c r="B30" i="17"/>
  <c r="A31" i="17"/>
  <c r="B34" i="17"/>
  <c r="A35" i="17"/>
  <c r="B38" i="17"/>
  <c r="A39" i="17"/>
  <c r="B46" i="17"/>
  <c r="A47" i="17"/>
  <c r="B54" i="17"/>
  <c r="A55" i="17"/>
  <c r="B62" i="17"/>
  <c r="A63" i="17"/>
  <c r="B3" i="17"/>
  <c r="B6" i="17"/>
  <c r="B10" i="17"/>
  <c r="B14" i="17"/>
  <c r="A19" i="17"/>
  <c r="A4" i="17"/>
  <c r="B7" i="17"/>
  <c r="A8" i="17"/>
  <c r="B11" i="17"/>
  <c r="A12" i="17"/>
  <c r="B15" i="17"/>
  <c r="A16" i="17"/>
  <c r="B19" i="17"/>
  <c r="A20" i="17"/>
  <c r="B23" i="17"/>
  <c r="A24" i="17"/>
  <c r="B27" i="17"/>
  <c r="A28" i="17"/>
  <c r="B31" i="17"/>
  <c r="A32" i="17"/>
  <c r="B35" i="17"/>
  <c r="A17" i="4"/>
  <c r="B16" i="4"/>
  <c r="A13" i="4"/>
  <c r="B12" i="4"/>
  <c r="A9" i="4"/>
  <c r="B8" i="4"/>
  <c r="A5" i="4"/>
  <c r="B4" i="4"/>
  <c r="A126" i="17"/>
  <c r="B125" i="17"/>
  <c r="A122" i="17"/>
  <c r="B121" i="17"/>
  <c r="A118" i="17"/>
  <c r="B117" i="17"/>
  <c r="A114" i="17"/>
  <c r="B113" i="17"/>
  <c r="A110" i="17"/>
  <c r="B109" i="17"/>
  <c r="A106" i="17"/>
  <c r="B105" i="17"/>
  <c r="A102" i="17"/>
  <c r="B101" i="17"/>
  <c r="A98" i="17"/>
  <c r="B97" i="17"/>
  <c r="A94" i="17"/>
  <c r="B93" i="17"/>
  <c r="A90" i="17"/>
  <c r="B89" i="17"/>
  <c r="A86" i="17"/>
  <c r="B85" i="17"/>
  <c r="A82" i="17"/>
  <c r="B81" i="17"/>
  <c r="A78" i="17"/>
  <c r="B77" i="17"/>
  <c r="A74" i="17"/>
  <c r="B73" i="17"/>
  <c r="A70" i="17"/>
  <c r="B69" i="17"/>
  <c r="A66" i="17"/>
  <c r="B65" i="17"/>
  <c r="A62" i="17"/>
  <c r="B61" i="17"/>
  <c r="A58" i="17"/>
  <c r="B57" i="17"/>
  <c r="A54" i="17"/>
  <c r="B53" i="17"/>
  <c r="A50" i="17"/>
  <c r="B49" i="17"/>
  <c r="A46" i="17"/>
  <c r="B45" i="17"/>
  <c r="A42" i="17"/>
  <c r="B41" i="17"/>
  <c r="A38" i="17"/>
  <c r="B37" i="17"/>
  <c r="A34" i="17"/>
  <c r="B33" i="17"/>
  <c r="A30" i="17"/>
  <c r="B29" i="17"/>
  <c r="A26" i="17"/>
  <c r="B25" i="17"/>
  <c r="A22" i="17"/>
  <c r="B21" i="17"/>
  <c r="A18" i="17"/>
  <c r="B17" i="17"/>
  <c r="A14" i="17"/>
  <c r="B13" i="17"/>
  <c r="A10" i="17"/>
  <c r="B9" i="17"/>
  <c r="A6" i="17"/>
  <c r="B5" i="17"/>
  <c r="A3" i="17"/>
  <c r="B95" i="17"/>
  <c r="B87" i="17"/>
  <c r="B83" i="17"/>
  <c r="A80" i="17"/>
  <c r="B71" i="17"/>
  <c r="A68" i="17"/>
  <c r="B67" i="17"/>
  <c r="A64" i="17"/>
  <c r="B55" i="17"/>
  <c r="A52" i="17"/>
  <c r="B43" i="17"/>
  <c r="A40" i="17"/>
  <c r="A16" i="4"/>
  <c r="B15" i="4"/>
  <c r="A12" i="4"/>
  <c r="B11" i="4"/>
  <c r="A8" i="4"/>
  <c r="B7" i="4"/>
  <c r="A4" i="4"/>
  <c r="B3" i="4"/>
  <c r="B128" i="17"/>
  <c r="A125" i="17"/>
  <c r="B124" i="17"/>
  <c r="A121" i="17"/>
  <c r="B120" i="17"/>
  <c r="A117" i="17"/>
  <c r="B116" i="17"/>
  <c r="A113" i="17"/>
  <c r="B112" i="17"/>
  <c r="A109" i="17"/>
  <c r="B108" i="17"/>
  <c r="A105" i="17"/>
  <c r="B104" i="17"/>
  <c r="A101" i="17"/>
  <c r="B100" i="17"/>
  <c r="A97" i="17"/>
  <c r="B96" i="17"/>
  <c r="A93" i="17"/>
  <c r="B92" i="17"/>
  <c r="A89" i="17"/>
  <c r="B88" i="17"/>
  <c r="A85" i="17"/>
  <c r="B84" i="17"/>
  <c r="A81" i="17"/>
  <c r="B80" i="17"/>
  <c r="A77" i="17"/>
  <c r="B76" i="17"/>
  <c r="A73" i="17"/>
  <c r="B72" i="17"/>
  <c r="A69" i="17"/>
  <c r="B68" i="17"/>
  <c r="A65" i="17"/>
  <c r="B64" i="17"/>
  <c r="A61" i="17"/>
  <c r="B60" i="17"/>
  <c r="A57" i="17"/>
  <c r="B56" i="17"/>
  <c r="A53" i="17"/>
  <c r="B52" i="17"/>
  <c r="A49" i="17"/>
  <c r="B48" i="17"/>
  <c r="A45" i="17"/>
  <c r="B44" i="17"/>
  <c r="A41" i="17"/>
  <c r="B40" i="17"/>
  <c r="A37" i="17"/>
  <c r="B36" i="17"/>
  <c r="A33" i="17"/>
  <c r="B32" i="17"/>
  <c r="A29" i="17"/>
  <c r="B28" i="17"/>
  <c r="A25" i="17"/>
  <c r="B24" i="17"/>
  <c r="A21" i="17"/>
  <c r="B20" i="17"/>
  <c r="A17" i="17"/>
  <c r="B16" i="17"/>
  <c r="A13" i="17"/>
  <c r="B12" i="17"/>
  <c r="A9" i="17"/>
  <c r="B8" i="17"/>
  <c r="A5" i="17"/>
  <c r="B4" i="17"/>
  <c r="A120" i="17"/>
  <c r="B119" i="17"/>
  <c r="A116" i="17"/>
  <c r="B115" i="17"/>
  <c r="A112" i="17"/>
  <c r="B111" i="17"/>
  <c r="A96" i="17"/>
  <c r="A92" i="17"/>
  <c r="A84" i="17"/>
  <c r="B75" i="17"/>
  <c r="A60" i="17"/>
  <c r="B51" i="17"/>
  <c r="A48" i="17"/>
  <c r="B39" i="17"/>
  <c r="B18" i="4"/>
  <c r="A15" i="4"/>
  <c r="B14" i="4"/>
  <c r="A11" i="4"/>
  <c r="B10" i="4"/>
  <c r="A7" i="4"/>
  <c r="B6" i="4"/>
  <c r="A3" i="4"/>
  <c r="A128" i="17"/>
  <c r="B127" i="17"/>
  <c r="A124" i="17"/>
  <c r="B123" i="17"/>
  <c r="A108" i="17"/>
  <c r="B107" i="17"/>
  <c r="A104" i="17"/>
  <c r="B103" i="17"/>
  <c r="A100" i="17"/>
  <c r="B99" i="17"/>
  <c r="B91" i="17"/>
  <c r="A88" i="17"/>
  <c r="B79" i="17"/>
  <c r="A76" i="17"/>
  <c r="A72" i="17"/>
  <c r="B63" i="17"/>
  <c r="B59" i="17"/>
  <c r="A56" i="17"/>
  <c r="B47" i="17"/>
  <c r="A44" i="17"/>
  <c r="A18" i="4"/>
  <c r="B17" i="4"/>
  <c r="A14" i="4"/>
  <c r="B13" i="4"/>
  <c r="A10" i="4"/>
  <c r="B9" i="4"/>
  <c r="A6" i="4"/>
  <c r="B5" i="4"/>
  <c r="A127" i="17"/>
  <c r="B126" i="17"/>
  <c r="A123" i="17"/>
  <c r="B122" i="17"/>
  <c r="A119" i="17"/>
  <c r="B118" i="17"/>
  <c r="A115" i="17"/>
  <c r="B114" i="17"/>
  <c r="A111" i="17"/>
  <c r="B110" i="17"/>
  <c r="A107" i="17"/>
  <c r="B106" i="17"/>
  <c r="A103" i="17"/>
  <c r="B102" i="17"/>
  <c r="A99" i="17"/>
  <c r="B98" i="17"/>
  <c r="A95" i="17"/>
  <c r="B94" i="17"/>
  <c r="A91" i="17"/>
  <c r="B90" i="17"/>
  <c r="A87" i="17"/>
  <c r="B86" i="17"/>
  <c r="A83" i="17"/>
  <c r="B82" i="17"/>
  <c r="A79" i="17"/>
  <c r="B78" i="17"/>
  <c r="A75" i="17"/>
  <c r="B74" i="17"/>
  <c r="A71" i="17"/>
  <c r="B70" i="17"/>
  <c r="B42" i="17"/>
  <c r="A43" i="17"/>
  <c r="B50" i="17"/>
  <c r="A51" i="17"/>
  <c r="B58" i="17"/>
  <c r="A59" i="17"/>
  <c r="B66" i="17"/>
  <c r="A67" i="17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U108" i="14"/>
  <c r="R108" i="14"/>
  <c r="Q108" i="14"/>
  <c r="P108" i="14"/>
  <c r="M108" i="14"/>
  <c r="H108" i="14"/>
  <c r="F108" i="14"/>
  <c r="W107" i="14"/>
  <c r="U107" i="14"/>
  <c r="R107" i="14"/>
  <c r="Q107" i="14"/>
  <c r="P107" i="14"/>
  <c r="M107" i="14"/>
  <c r="H107" i="14"/>
  <c r="F107" i="14"/>
  <c r="W105" i="14"/>
  <c r="U105" i="14"/>
  <c r="R105" i="14"/>
  <c r="Q105" i="14"/>
  <c r="P105" i="14"/>
  <c r="M105" i="14"/>
  <c r="H105" i="14"/>
  <c r="F105" i="14"/>
  <c r="W104" i="14"/>
  <c r="U104" i="14"/>
  <c r="R104" i="14"/>
  <c r="Q104" i="14"/>
  <c r="P104" i="14"/>
  <c r="M104" i="14"/>
  <c r="H104" i="14"/>
  <c r="F104" i="14"/>
  <c r="W103" i="14"/>
  <c r="U103" i="14"/>
  <c r="R103" i="14"/>
  <c r="Q103" i="14"/>
  <c r="P103" i="14"/>
  <c r="M103" i="14"/>
  <c r="H103" i="14"/>
  <c r="F103" i="14"/>
  <c r="W102" i="14"/>
  <c r="U102" i="14"/>
  <c r="R102" i="14"/>
  <c r="Q102" i="14"/>
  <c r="P102" i="14"/>
  <c r="M102" i="14"/>
  <c r="H102" i="14"/>
  <c r="F102" i="14"/>
  <c r="W101" i="14"/>
  <c r="U101" i="14"/>
  <c r="R101" i="14"/>
  <c r="Q101" i="14"/>
  <c r="P101" i="14"/>
  <c r="M101" i="14"/>
  <c r="H101" i="14"/>
  <c r="F101" i="14"/>
  <c r="W99" i="14"/>
  <c r="U99" i="14"/>
  <c r="R99" i="14"/>
  <c r="Q99" i="14"/>
  <c r="P99" i="14"/>
  <c r="M99" i="14"/>
  <c r="H99" i="14"/>
  <c r="F99" i="14"/>
  <c r="W98" i="14"/>
  <c r="U98" i="14"/>
  <c r="R98" i="14"/>
  <c r="Q98" i="14"/>
  <c r="P98" i="14"/>
  <c r="M98" i="14"/>
  <c r="H98" i="14"/>
  <c r="F98" i="14"/>
  <c r="W97" i="14"/>
  <c r="U97" i="14"/>
  <c r="R97" i="14"/>
  <c r="Q97" i="14"/>
  <c r="P97" i="14"/>
  <c r="M97" i="14"/>
  <c r="H97" i="14"/>
  <c r="F97" i="14"/>
  <c r="W96" i="14"/>
  <c r="U96" i="14"/>
  <c r="R96" i="14"/>
  <c r="Q96" i="14"/>
  <c r="P96" i="14"/>
  <c r="M96" i="14"/>
  <c r="H96" i="14"/>
  <c r="F96" i="14"/>
  <c r="W95" i="14"/>
  <c r="U95" i="14"/>
  <c r="R95" i="14"/>
  <c r="Q95" i="14"/>
  <c r="P95" i="14"/>
  <c r="M95" i="14"/>
  <c r="H95" i="14"/>
  <c r="F95" i="14"/>
  <c r="W94" i="14"/>
  <c r="U94" i="14"/>
  <c r="R94" i="14"/>
  <c r="Q94" i="14"/>
  <c r="P94" i="14"/>
  <c r="M94" i="14"/>
  <c r="H94" i="14"/>
  <c r="F94" i="14"/>
  <c r="W93" i="14"/>
  <c r="U93" i="14"/>
  <c r="R93" i="14"/>
  <c r="Q93" i="14"/>
  <c r="P93" i="14"/>
  <c r="M93" i="14"/>
  <c r="H93" i="14"/>
  <c r="F93" i="14"/>
  <c r="W88" i="14"/>
  <c r="U88" i="14"/>
  <c r="R88" i="14"/>
  <c r="Q88" i="14"/>
  <c r="P88" i="14"/>
  <c r="M88" i="14"/>
  <c r="H88" i="14"/>
  <c r="F88" i="14"/>
  <c r="W87" i="14"/>
  <c r="U87" i="14"/>
  <c r="R87" i="14"/>
  <c r="Q87" i="14"/>
  <c r="P87" i="14"/>
  <c r="M87" i="14"/>
  <c r="H87" i="14"/>
  <c r="F87" i="14"/>
  <c r="W85" i="14"/>
  <c r="U85" i="14"/>
  <c r="R85" i="14"/>
  <c r="Q85" i="14"/>
  <c r="P85" i="14"/>
  <c r="M85" i="14"/>
  <c r="H85" i="14"/>
  <c r="F85" i="14"/>
  <c r="W84" i="14"/>
  <c r="U84" i="14"/>
  <c r="R84" i="14"/>
  <c r="Q84" i="14"/>
  <c r="P84" i="14"/>
  <c r="M84" i="14"/>
  <c r="H84" i="14"/>
  <c r="F84" i="14"/>
  <c r="W83" i="14"/>
  <c r="U83" i="14"/>
  <c r="R83" i="14"/>
  <c r="Q83" i="14"/>
  <c r="P83" i="14"/>
  <c r="M83" i="14"/>
  <c r="H83" i="14"/>
  <c r="F83" i="14"/>
  <c r="W82" i="14"/>
  <c r="U82" i="14"/>
  <c r="R82" i="14"/>
  <c r="Q82" i="14"/>
  <c r="P82" i="14"/>
  <c r="M82" i="14"/>
  <c r="H82" i="14"/>
  <c r="F82" i="14"/>
  <c r="W81" i="14"/>
  <c r="U81" i="14"/>
  <c r="R81" i="14"/>
  <c r="Q81" i="14"/>
  <c r="P81" i="14"/>
  <c r="M81" i="14"/>
  <c r="H81" i="14"/>
  <c r="F81" i="14"/>
  <c r="W79" i="14"/>
  <c r="U79" i="14"/>
  <c r="R79" i="14"/>
  <c r="Q79" i="14"/>
  <c r="P79" i="14"/>
  <c r="M79" i="14"/>
  <c r="H79" i="14"/>
  <c r="F79" i="14"/>
  <c r="W78" i="14"/>
  <c r="U78" i="14"/>
  <c r="R78" i="14"/>
  <c r="Q78" i="14"/>
  <c r="P78" i="14"/>
  <c r="M78" i="14"/>
  <c r="H78" i="14"/>
  <c r="F78" i="14"/>
  <c r="W77" i="14"/>
  <c r="U77" i="14"/>
  <c r="R77" i="14"/>
  <c r="Q77" i="14"/>
  <c r="P77" i="14"/>
  <c r="M77" i="14"/>
  <c r="H77" i="14"/>
  <c r="F77" i="14"/>
  <c r="W76" i="14"/>
  <c r="U76" i="14"/>
  <c r="R76" i="14"/>
  <c r="Q76" i="14"/>
  <c r="P76" i="14"/>
  <c r="M76" i="14"/>
  <c r="H76" i="14"/>
  <c r="F76" i="14"/>
  <c r="W75" i="14"/>
  <c r="U75" i="14"/>
  <c r="R75" i="14"/>
  <c r="Q75" i="14"/>
  <c r="P75" i="14"/>
  <c r="M75" i="14"/>
  <c r="H75" i="14"/>
  <c r="F75" i="14"/>
  <c r="W74" i="14"/>
  <c r="U74" i="14"/>
  <c r="R74" i="14"/>
  <c r="Q74" i="14"/>
  <c r="P74" i="14"/>
  <c r="M74" i="14"/>
  <c r="H74" i="14"/>
  <c r="F74" i="14"/>
  <c r="W73" i="14"/>
  <c r="U73" i="14"/>
  <c r="R73" i="14"/>
  <c r="Q73" i="14"/>
  <c r="P73" i="14"/>
  <c r="M73" i="14"/>
  <c r="H73" i="14"/>
  <c r="F73" i="14"/>
  <c r="W68" i="14"/>
  <c r="U68" i="14"/>
  <c r="R68" i="14"/>
  <c r="Q68" i="14"/>
  <c r="P68" i="14"/>
  <c r="M68" i="14"/>
  <c r="F68" i="14"/>
  <c r="W67" i="14"/>
  <c r="U67" i="14"/>
  <c r="R67" i="14"/>
  <c r="Q67" i="14"/>
  <c r="P67" i="14"/>
  <c r="M67" i="14"/>
  <c r="F67" i="14"/>
  <c r="W66" i="14"/>
  <c r="U66" i="14"/>
  <c r="R66" i="14"/>
  <c r="Q66" i="14"/>
  <c r="P66" i="14"/>
  <c r="M66" i="14"/>
  <c r="F66" i="14"/>
  <c r="W65" i="14"/>
  <c r="U65" i="14"/>
  <c r="R65" i="14"/>
  <c r="Q65" i="14"/>
  <c r="P65" i="14"/>
  <c r="M65" i="14"/>
  <c r="F65" i="14"/>
  <c r="W64" i="14"/>
  <c r="U64" i="14"/>
  <c r="R64" i="14"/>
  <c r="Q64" i="14"/>
  <c r="P64" i="14"/>
  <c r="M64" i="14"/>
  <c r="F64" i="14"/>
  <c r="W62" i="14"/>
  <c r="U62" i="14"/>
  <c r="R62" i="14"/>
  <c r="Q62" i="14"/>
  <c r="P62" i="14"/>
  <c r="M62" i="14"/>
  <c r="F62" i="14"/>
  <c r="W61" i="14"/>
  <c r="U61" i="14"/>
  <c r="R61" i="14"/>
  <c r="Q61" i="14"/>
  <c r="P61" i="14"/>
  <c r="M61" i="14"/>
  <c r="F61" i="14"/>
  <c r="W60" i="14"/>
  <c r="U60" i="14"/>
  <c r="R60" i="14"/>
  <c r="Q60" i="14"/>
  <c r="P60" i="14"/>
  <c r="M60" i="14"/>
  <c r="F60" i="14"/>
  <c r="W57" i="14"/>
  <c r="U57" i="14"/>
  <c r="R57" i="14"/>
  <c r="Q57" i="14"/>
  <c r="P57" i="14"/>
  <c r="M57" i="14"/>
  <c r="F57" i="14"/>
  <c r="W56" i="14"/>
  <c r="U56" i="14"/>
  <c r="R56" i="14"/>
  <c r="Q56" i="14"/>
  <c r="P56" i="14"/>
  <c r="M56" i="14"/>
  <c r="F56" i="14"/>
  <c r="W55" i="14"/>
  <c r="U55" i="14"/>
  <c r="R55" i="14"/>
  <c r="Q55" i="14"/>
  <c r="P55" i="14"/>
  <c r="M55" i="14"/>
  <c r="F55" i="14"/>
  <c r="W54" i="14"/>
  <c r="U54" i="14"/>
  <c r="R54" i="14"/>
  <c r="Q54" i="14"/>
  <c r="P54" i="14"/>
  <c r="M54" i="14"/>
  <c r="F54" i="14"/>
  <c r="W52" i="14"/>
  <c r="U52" i="14"/>
  <c r="R52" i="14"/>
  <c r="Q52" i="14"/>
  <c r="P52" i="14"/>
  <c r="M52" i="14"/>
  <c r="F52" i="14"/>
  <c r="W50" i="14"/>
  <c r="U50" i="14"/>
  <c r="R50" i="14"/>
  <c r="Q50" i="14"/>
  <c r="P50" i="14"/>
  <c r="M50" i="14"/>
  <c r="F50" i="14"/>
  <c r="W48" i="14"/>
  <c r="U48" i="14"/>
  <c r="R48" i="14"/>
  <c r="Q48" i="14"/>
  <c r="P48" i="14"/>
  <c r="M48" i="14"/>
  <c r="F48" i="14"/>
  <c r="W47" i="14"/>
  <c r="U47" i="14"/>
  <c r="R47" i="14"/>
  <c r="Q47" i="14"/>
  <c r="P47" i="14"/>
  <c r="M47" i="14"/>
  <c r="F47" i="14"/>
  <c r="W46" i="14"/>
  <c r="U46" i="14"/>
  <c r="R46" i="14"/>
  <c r="Q46" i="14"/>
  <c r="P46" i="14"/>
  <c r="M46" i="14"/>
  <c r="F46" i="14"/>
  <c r="W45" i="14"/>
  <c r="U45" i="14"/>
  <c r="R45" i="14"/>
  <c r="Q45" i="14"/>
  <c r="P45" i="14"/>
  <c r="M45" i="14"/>
  <c r="F45" i="14"/>
  <c r="W44" i="14"/>
  <c r="U44" i="14"/>
  <c r="R44" i="14"/>
  <c r="Q44" i="14"/>
  <c r="P44" i="14"/>
  <c r="M44" i="14"/>
  <c r="F44" i="14"/>
  <c r="W43" i="14"/>
  <c r="U43" i="14"/>
  <c r="R43" i="14"/>
  <c r="Q43" i="14"/>
  <c r="P43" i="14"/>
  <c r="M43" i="14"/>
  <c r="F43" i="14"/>
  <c r="W41" i="14"/>
  <c r="U41" i="14"/>
  <c r="R41" i="14"/>
  <c r="Q41" i="14"/>
  <c r="P41" i="14"/>
  <c r="M41" i="14"/>
  <c r="F41" i="14"/>
  <c r="W40" i="14"/>
  <c r="U40" i="14"/>
  <c r="R40" i="14"/>
  <c r="Q40" i="14"/>
  <c r="P40" i="14"/>
  <c r="M40" i="14"/>
  <c r="F40" i="14"/>
  <c r="W37" i="14"/>
  <c r="U37" i="14"/>
  <c r="R37" i="14"/>
  <c r="Q37" i="14"/>
  <c r="P37" i="14"/>
  <c r="M37" i="14"/>
  <c r="F37" i="14"/>
  <c r="W36" i="14"/>
  <c r="U36" i="14"/>
  <c r="R36" i="14"/>
  <c r="Q36" i="14"/>
  <c r="P36" i="14"/>
  <c r="M36" i="14"/>
  <c r="F36" i="14"/>
  <c r="W35" i="14"/>
  <c r="U35" i="14"/>
  <c r="R35" i="14"/>
  <c r="Q35" i="14"/>
  <c r="P35" i="14"/>
  <c r="M35" i="14"/>
  <c r="F35" i="14"/>
  <c r="W34" i="14"/>
  <c r="U34" i="14"/>
  <c r="R34" i="14"/>
  <c r="Q34" i="14"/>
  <c r="P34" i="14"/>
  <c r="M34" i="14"/>
  <c r="F34" i="14"/>
  <c r="W32" i="14"/>
  <c r="U32" i="14"/>
  <c r="R32" i="14"/>
  <c r="Q32" i="14"/>
  <c r="P32" i="14"/>
  <c r="M32" i="14"/>
  <c r="F32" i="14"/>
  <c r="W31" i="14"/>
  <c r="U31" i="14"/>
  <c r="R31" i="14"/>
  <c r="Q31" i="14"/>
  <c r="P31" i="14"/>
  <c r="M31" i="14"/>
  <c r="F31" i="14"/>
  <c r="W29" i="14"/>
  <c r="U29" i="14"/>
  <c r="R29" i="14"/>
  <c r="Q29" i="14"/>
  <c r="P29" i="14"/>
  <c r="M29" i="14"/>
  <c r="F29" i="14"/>
  <c r="W28" i="14"/>
  <c r="U28" i="14"/>
  <c r="R28" i="14"/>
  <c r="Q28" i="14"/>
  <c r="P28" i="14"/>
  <c r="M28" i="14"/>
  <c r="F28" i="14"/>
  <c r="W27" i="14"/>
  <c r="U27" i="14"/>
  <c r="R27" i="14"/>
  <c r="Q27" i="14"/>
  <c r="P27" i="14"/>
  <c r="M27" i="14"/>
  <c r="F27" i="14"/>
  <c r="W26" i="14"/>
  <c r="U26" i="14"/>
  <c r="R26" i="14"/>
  <c r="Q26" i="14"/>
  <c r="P26" i="14"/>
  <c r="M26" i="14"/>
  <c r="F26" i="14"/>
  <c r="W25" i="14"/>
  <c r="U25" i="14"/>
  <c r="R25" i="14"/>
  <c r="Q25" i="14"/>
  <c r="P25" i="14"/>
  <c r="M25" i="14"/>
  <c r="F25" i="14"/>
  <c r="W24" i="14"/>
  <c r="U24" i="14"/>
  <c r="R24" i="14"/>
  <c r="Q24" i="14"/>
  <c r="P24" i="14"/>
  <c r="M24" i="14"/>
  <c r="F24" i="14"/>
  <c r="W22" i="14"/>
  <c r="U22" i="14"/>
  <c r="R22" i="14"/>
  <c r="Q22" i="14"/>
  <c r="P22" i="14"/>
  <c r="M22" i="14"/>
  <c r="F22" i="14"/>
  <c r="W21" i="14"/>
  <c r="U21" i="14"/>
  <c r="R21" i="14"/>
  <c r="Q21" i="14"/>
  <c r="P21" i="14"/>
  <c r="M21" i="14"/>
  <c r="F21" i="14"/>
  <c r="W20" i="14"/>
  <c r="U20" i="14"/>
  <c r="R20" i="14"/>
  <c r="Q20" i="14"/>
  <c r="P20" i="14"/>
  <c r="M20" i="14"/>
  <c r="F20" i="14"/>
  <c r="W18" i="14"/>
  <c r="U18" i="14"/>
  <c r="R18" i="14"/>
  <c r="Q18" i="14"/>
  <c r="P18" i="14"/>
  <c r="M18" i="14"/>
  <c r="F18" i="14"/>
  <c r="W17" i="14"/>
  <c r="U17" i="14"/>
  <c r="R17" i="14"/>
  <c r="Q17" i="14"/>
  <c r="P17" i="14"/>
  <c r="M17" i="14"/>
  <c r="F17" i="14"/>
  <c r="W16" i="14"/>
  <c r="U16" i="14"/>
  <c r="R16" i="14"/>
  <c r="Q16" i="14"/>
  <c r="P16" i="14"/>
  <c r="M16" i="14"/>
  <c r="F16" i="14"/>
  <c r="W14" i="14"/>
  <c r="U14" i="14"/>
  <c r="R14" i="14"/>
  <c r="Q14" i="14"/>
  <c r="P14" i="14"/>
  <c r="M14" i="14"/>
  <c r="F14" i="14"/>
  <c r="W13" i="14"/>
  <c r="U13" i="14"/>
  <c r="R13" i="14"/>
  <c r="Q13" i="14"/>
  <c r="P13" i="14"/>
  <c r="M13" i="14"/>
  <c r="F13" i="14"/>
  <c r="W12" i="14"/>
  <c r="U12" i="14"/>
  <c r="R12" i="14"/>
  <c r="Q12" i="14"/>
  <c r="P12" i="14"/>
  <c r="M12" i="14"/>
  <c r="F12" i="14"/>
  <c r="W11" i="14"/>
  <c r="U11" i="14"/>
  <c r="R11" i="14"/>
  <c r="Q11" i="14"/>
  <c r="P11" i="14"/>
  <c r="M11" i="14"/>
  <c r="F11" i="14"/>
  <c r="W10" i="14"/>
  <c r="U10" i="14"/>
  <c r="R10" i="14"/>
  <c r="Q10" i="14"/>
  <c r="P10" i="14"/>
  <c r="M10" i="14"/>
  <c r="F10" i="14"/>
  <c r="W8" i="14"/>
  <c r="U8" i="14"/>
  <c r="R8" i="14"/>
  <c r="Q8" i="14"/>
  <c r="P8" i="14"/>
  <c r="M8" i="14"/>
  <c r="F8" i="14"/>
  <c r="W7" i="14"/>
  <c r="U7" i="14"/>
  <c r="R7" i="14"/>
  <c r="Q7" i="14"/>
  <c r="P7" i="14"/>
  <c r="M7" i="14"/>
  <c r="F7" i="14"/>
  <c r="W6" i="14"/>
  <c r="U6" i="14"/>
  <c r="R6" i="14"/>
  <c r="Q6" i="14"/>
  <c r="P6" i="14"/>
  <c r="M6" i="14"/>
  <c r="F6" i="14"/>
  <c r="F63" i="14" l="1"/>
  <c r="U92" i="14"/>
  <c r="F100" i="14"/>
  <c r="H100" i="14"/>
  <c r="P106" i="14"/>
  <c r="R106" i="14"/>
  <c r="H106" i="14"/>
  <c r="M106" i="14"/>
  <c r="M92" i="14"/>
  <c r="Q92" i="14"/>
  <c r="P100" i="14"/>
  <c r="R100" i="14"/>
  <c r="U100" i="14"/>
  <c r="W100" i="14"/>
  <c r="Q106" i="14"/>
  <c r="R92" i="14"/>
  <c r="W92" i="14"/>
  <c r="U106" i="14"/>
  <c r="W106" i="14"/>
  <c r="P92" i="14"/>
  <c r="F92" i="14"/>
  <c r="H92" i="14"/>
  <c r="M100" i="14"/>
  <c r="Q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H117" i="13"/>
  <c r="F117" i="13"/>
  <c r="W77" i="13"/>
  <c r="U77" i="13"/>
  <c r="H77" i="13"/>
  <c r="F77" i="13"/>
  <c r="W37" i="13"/>
  <c r="U37" i="13"/>
  <c r="F37" i="13"/>
  <c r="H37" i="13"/>
  <c r="Q3" i="14"/>
  <c r="Q9" i="13" s="1"/>
  <c r="P3" i="14"/>
  <c r="P9" i="13" s="1"/>
  <c r="F119" i="13"/>
  <c r="F79" i="13"/>
  <c r="W119" i="13"/>
  <c r="W79" i="13"/>
  <c r="H119" i="13"/>
  <c r="H79" i="13"/>
  <c r="U119" i="13"/>
  <c r="U79" i="13"/>
  <c r="U118" i="13"/>
  <c r="U116" i="13"/>
  <c r="U115" i="13"/>
  <c r="U91" i="13"/>
  <c r="U78" i="13"/>
  <c r="U76" i="13"/>
  <c r="U75" i="13"/>
  <c r="H51" i="13"/>
  <c r="F51" i="13"/>
  <c r="H38" i="13"/>
  <c r="F38" i="13"/>
  <c r="H118" i="13"/>
  <c r="F118" i="13"/>
  <c r="H116" i="13"/>
  <c r="F116" i="13"/>
  <c r="H115" i="13"/>
  <c r="F115" i="13"/>
  <c r="H91" i="13"/>
  <c r="F91" i="13"/>
  <c r="H78" i="13"/>
  <c r="F78" i="13"/>
  <c r="H76" i="13"/>
  <c r="F76" i="13"/>
  <c r="H75" i="13"/>
  <c r="F75" i="13"/>
  <c r="U51" i="13"/>
  <c r="U38" i="13"/>
  <c r="H36" i="13"/>
  <c r="F36" i="13"/>
  <c r="H35" i="13"/>
  <c r="F35" i="13"/>
  <c r="H11" i="13"/>
  <c r="F11" i="13"/>
  <c r="U36" i="13"/>
  <c r="U35" i="13"/>
  <c r="U11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H120" i="13" l="1"/>
  <c r="H80" i="13"/>
  <c r="H27" i="13"/>
  <c r="H114" i="13"/>
  <c r="H67" i="13"/>
  <c r="H107" i="13"/>
  <c r="H34" i="13"/>
  <c r="H40" i="13"/>
  <c r="W59" i="14"/>
  <c r="H74" i="13"/>
  <c r="H6" i="13" l="1"/>
  <c r="H8" i="13" s="1"/>
  <c r="H41" i="13"/>
  <c r="H86" i="13"/>
  <c r="H88" i="13" s="1"/>
  <c r="H81" i="13"/>
  <c r="H121" i="13"/>
  <c r="H46" i="13"/>
  <c r="H48" i="13" s="1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98" i="14" l="1"/>
  <c r="O96" i="14"/>
  <c r="O94" i="14"/>
  <c r="O85" i="14"/>
  <c r="O83" i="14"/>
  <c r="O81" i="14"/>
  <c r="O74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76" i="14"/>
  <c r="O88" i="14"/>
  <c r="O78" i="14"/>
  <c r="O108" i="14"/>
  <c r="O105" i="14"/>
  <c r="O103" i="14"/>
  <c r="O101" i="14"/>
  <c r="O67" i="14"/>
  <c r="O62" i="14"/>
  <c r="O56" i="14"/>
  <c r="O50" i="14"/>
  <c r="O45" i="14"/>
  <c r="O40" i="14"/>
  <c r="O34" i="14"/>
  <c r="O28" i="14"/>
  <c r="O24" i="14"/>
  <c r="O18" i="14"/>
  <c r="O13" i="14"/>
  <c r="O8" i="14"/>
  <c r="O31" i="14"/>
  <c r="O26" i="14"/>
  <c r="O21" i="14"/>
  <c r="O11" i="14"/>
  <c r="O6" i="14"/>
  <c r="O64" i="14"/>
  <c r="O52" i="14"/>
  <c r="O35" i="14"/>
  <c r="O25" i="14"/>
  <c r="O20" i="14"/>
  <c r="O14" i="14"/>
  <c r="O66" i="14"/>
  <c r="O61" i="14"/>
  <c r="O55" i="14"/>
  <c r="O48" i="14"/>
  <c r="O44" i="14"/>
  <c r="O37" i="14"/>
  <c r="O32" i="14"/>
  <c r="O27" i="14"/>
  <c r="O22" i="14"/>
  <c r="O17" i="14"/>
  <c r="O12" i="14"/>
  <c r="O7" i="14"/>
  <c r="O16" i="14"/>
  <c r="O57" i="14"/>
  <c r="O29" i="14"/>
  <c r="O10" i="14"/>
  <c r="O65" i="14"/>
  <c r="O60" i="14"/>
  <c r="O54" i="14"/>
  <c r="O47" i="14"/>
  <c r="O43" i="14"/>
  <c r="O36" i="14"/>
  <c r="O68" i="14"/>
  <c r="O46" i="14"/>
  <c r="O41" i="14"/>
  <c r="N108" i="14"/>
  <c r="N103" i="14"/>
  <c r="N98" i="14"/>
  <c r="N94" i="14"/>
  <c r="N85" i="14"/>
  <c r="N81" i="14"/>
  <c r="N76" i="14"/>
  <c r="N84" i="14"/>
  <c r="N104" i="14"/>
  <c r="N99" i="14"/>
  <c r="N95" i="14"/>
  <c r="N87" i="14"/>
  <c r="N82" i="14"/>
  <c r="N77" i="14"/>
  <c r="N73" i="14"/>
  <c r="N107" i="14"/>
  <c r="N102" i="14"/>
  <c r="N93" i="14"/>
  <c r="N79" i="14"/>
  <c r="N75" i="14"/>
  <c r="N105" i="14"/>
  <c r="N101" i="14"/>
  <c r="N96" i="14"/>
  <c r="N88" i="14"/>
  <c r="N83" i="14"/>
  <c r="N78" i="14"/>
  <c r="N74" i="14"/>
  <c r="N97" i="14"/>
  <c r="N68" i="14"/>
  <c r="N66" i="14"/>
  <c r="N64" i="14"/>
  <c r="N61" i="14"/>
  <c r="N57" i="14"/>
  <c r="N55" i="14"/>
  <c r="N52" i="14"/>
  <c r="N48" i="14"/>
  <c r="N46" i="14"/>
  <c r="N44" i="14"/>
  <c r="N41" i="14"/>
  <c r="N37" i="14"/>
  <c r="N35" i="14"/>
  <c r="N32" i="14"/>
  <c r="N29" i="14"/>
  <c r="N27" i="14"/>
  <c r="N25" i="14"/>
  <c r="N22" i="14"/>
  <c r="N20" i="14"/>
  <c r="N17" i="14"/>
  <c r="N14" i="14"/>
  <c r="N12" i="14"/>
  <c r="N10" i="14"/>
  <c r="N7" i="14"/>
  <c r="N50" i="14"/>
  <c r="N43" i="14"/>
  <c r="N21" i="14"/>
  <c r="N8" i="14"/>
  <c r="N60" i="14"/>
  <c r="N54" i="14"/>
  <c r="N45" i="14"/>
  <c r="N40" i="14"/>
  <c r="N34" i="14"/>
  <c r="N31" i="14"/>
  <c r="N26" i="14"/>
  <c r="N18" i="14"/>
  <c r="N13" i="14"/>
  <c r="N67" i="14"/>
  <c r="N65" i="14"/>
  <c r="N62" i="14"/>
  <c r="N56" i="14"/>
  <c r="N47" i="14"/>
  <c r="N36" i="14"/>
  <c r="N28" i="14"/>
  <c r="N24" i="14"/>
  <c r="N16" i="14"/>
  <c r="N11" i="14"/>
  <c r="N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3" i="14"/>
  <c r="J11" i="14"/>
  <c r="J8" i="14"/>
  <c r="J6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2" i="14"/>
  <c r="J10" i="14"/>
  <c r="J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N106" i="14" l="1"/>
  <c r="O100" i="14"/>
  <c r="O106" i="14"/>
  <c r="O92" i="14"/>
  <c r="N100" i="14"/>
  <c r="N92" i="14"/>
  <c r="J92" i="14"/>
  <c r="J100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V79" i="13" l="1"/>
  <c r="V115" i="13"/>
  <c r="V75" i="13"/>
  <c r="V51" i="13"/>
  <c r="V91" i="13"/>
  <c r="V35" i="13"/>
  <c r="V117" i="13"/>
  <c r="V77" i="13"/>
  <c r="V119" i="13"/>
  <c r="V38" i="13"/>
  <c r="V118" i="13"/>
  <c r="V78" i="13"/>
  <c r="V11" i="13"/>
  <c r="V37" i="13"/>
  <c r="V36" i="13"/>
  <c r="V116" i="13"/>
  <c r="V76" i="13"/>
  <c r="T117" i="13"/>
  <c r="T79" i="13"/>
  <c r="T36" i="13"/>
  <c r="T35" i="13"/>
  <c r="T11" i="13"/>
  <c r="T119" i="13"/>
  <c r="T51" i="13"/>
  <c r="T37" i="13"/>
  <c r="T77" i="13"/>
  <c r="T118" i="13"/>
  <c r="T116" i="13"/>
  <c r="T115" i="13"/>
  <c r="T91" i="13"/>
  <c r="T78" i="13"/>
  <c r="T76" i="13"/>
  <c r="T75" i="13"/>
  <c r="T38" i="13"/>
  <c r="K38" i="13"/>
  <c r="K37" i="13"/>
  <c r="K119" i="13"/>
  <c r="K118" i="13"/>
  <c r="K115" i="13"/>
  <c r="K78" i="13"/>
  <c r="K75" i="13"/>
  <c r="K35" i="13"/>
  <c r="K117" i="13"/>
  <c r="K51" i="13"/>
  <c r="K77" i="13"/>
  <c r="K79" i="13"/>
  <c r="K116" i="13"/>
  <c r="K91" i="13"/>
  <c r="K76" i="13"/>
  <c r="K36" i="13"/>
  <c r="K11" i="13"/>
  <c r="J119" i="13"/>
  <c r="J38" i="13"/>
  <c r="J115" i="13"/>
  <c r="J75" i="13"/>
  <c r="J36" i="13"/>
  <c r="J117" i="13"/>
  <c r="J77" i="13"/>
  <c r="J37" i="13"/>
  <c r="J79" i="13"/>
  <c r="J51" i="13"/>
  <c r="J116" i="13"/>
  <c r="J76" i="13"/>
  <c r="J118" i="13"/>
  <c r="J78" i="13"/>
  <c r="J11" i="13"/>
  <c r="J91" i="13"/>
  <c r="J35" i="13"/>
  <c r="S116" i="13"/>
  <c r="S111" i="13"/>
  <c r="S106" i="13"/>
  <c r="S102" i="13"/>
  <c r="S98" i="13"/>
  <c r="S94" i="13"/>
  <c r="S79" i="13"/>
  <c r="S75" i="13"/>
  <c r="S70" i="13"/>
  <c r="S65" i="13"/>
  <c r="S61" i="13"/>
  <c r="S57" i="13"/>
  <c r="S53" i="13"/>
  <c r="S38" i="13"/>
  <c r="S33" i="13"/>
  <c r="S29" i="13"/>
  <c r="S24" i="13"/>
  <c r="S20" i="13"/>
  <c r="S16" i="13"/>
  <c r="S12" i="13"/>
  <c r="S117" i="13"/>
  <c r="S112" i="13"/>
  <c r="S108" i="13"/>
  <c r="S103" i="13"/>
  <c r="S99" i="13"/>
  <c r="S95" i="13"/>
  <c r="S91" i="13"/>
  <c r="S76" i="13"/>
  <c r="S71" i="13"/>
  <c r="S66" i="13"/>
  <c r="S62" i="13"/>
  <c r="S58" i="13"/>
  <c r="S54" i="13"/>
  <c r="S39" i="13"/>
  <c r="S35" i="13"/>
  <c r="S30" i="13"/>
  <c r="S25" i="13"/>
  <c r="S21" i="13"/>
  <c r="S17" i="13"/>
  <c r="S13" i="13"/>
  <c r="S118" i="13"/>
  <c r="S113" i="13"/>
  <c r="S109" i="13"/>
  <c r="S104" i="13"/>
  <c r="S100" i="13"/>
  <c r="S96" i="13"/>
  <c r="S92" i="13"/>
  <c r="S77" i="13"/>
  <c r="S72" i="13"/>
  <c r="S68" i="13"/>
  <c r="S63" i="13"/>
  <c r="S59" i="13"/>
  <c r="S55" i="13"/>
  <c r="S51" i="13"/>
  <c r="S36" i="13"/>
  <c r="S31" i="13"/>
  <c r="S26" i="13"/>
  <c r="S22" i="13"/>
  <c r="S18" i="13"/>
  <c r="S14" i="13"/>
  <c r="S119" i="13"/>
  <c r="S115" i="13"/>
  <c r="S110" i="13"/>
  <c r="S105" i="13"/>
  <c r="S101" i="13"/>
  <c r="S97" i="13"/>
  <c r="S93" i="13"/>
  <c r="S78" i="13"/>
  <c r="S73" i="13"/>
  <c r="S69" i="13"/>
  <c r="S64" i="13"/>
  <c r="S60" i="13"/>
  <c r="S56" i="13"/>
  <c r="S52" i="13"/>
  <c r="S37" i="13"/>
  <c r="S32" i="13"/>
  <c r="S28" i="13"/>
  <c r="S23" i="13"/>
  <c r="S19" i="13"/>
  <c r="S15" i="13"/>
  <c r="S11" i="13"/>
  <c r="R77" i="13"/>
  <c r="R119" i="13"/>
  <c r="R108" i="13"/>
  <c r="R99" i="13"/>
  <c r="R91" i="13"/>
  <c r="R71" i="13"/>
  <c r="R62" i="13"/>
  <c r="R54" i="13"/>
  <c r="R32" i="13"/>
  <c r="R23" i="13"/>
  <c r="R15" i="13"/>
  <c r="R37" i="13"/>
  <c r="R118" i="13"/>
  <c r="R100" i="13"/>
  <c r="R72" i="13"/>
  <c r="R55" i="13"/>
  <c r="R26" i="13"/>
  <c r="R111" i="13"/>
  <c r="R94" i="13"/>
  <c r="R61" i="13"/>
  <c r="R33" i="13"/>
  <c r="R16" i="13"/>
  <c r="R117" i="13"/>
  <c r="R110" i="13"/>
  <c r="R101" i="13"/>
  <c r="R93" i="13"/>
  <c r="R73" i="13"/>
  <c r="R64" i="13"/>
  <c r="R56" i="13"/>
  <c r="R36" i="13"/>
  <c r="R25" i="13"/>
  <c r="R17" i="13"/>
  <c r="R104" i="13"/>
  <c r="R76" i="13"/>
  <c r="R59" i="13"/>
  <c r="R31" i="13"/>
  <c r="R14" i="13"/>
  <c r="R115" i="13"/>
  <c r="R98" i="13"/>
  <c r="R65" i="13"/>
  <c r="R38" i="13"/>
  <c r="R20" i="13"/>
  <c r="R112" i="13"/>
  <c r="R103" i="13"/>
  <c r="R95" i="13"/>
  <c r="R75" i="13"/>
  <c r="R66" i="13"/>
  <c r="R58" i="13"/>
  <c r="R39" i="13"/>
  <c r="R28" i="13"/>
  <c r="R19" i="13"/>
  <c r="R11" i="13"/>
  <c r="R109" i="13"/>
  <c r="R92" i="13"/>
  <c r="R63" i="13"/>
  <c r="R35" i="13"/>
  <c r="R18" i="13"/>
  <c r="R102" i="13"/>
  <c r="R70" i="13"/>
  <c r="R53" i="13"/>
  <c r="R24" i="13"/>
  <c r="R116" i="13"/>
  <c r="R105" i="13"/>
  <c r="R97" i="13"/>
  <c r="R78" i="13"/>
  <c r="R69" i="13"/>
  <c r="R60" i="13"/>
  <c r="R52" i="13"/>
  <c r="R30" i="13"/>
  <c r="R21" i="13"/>
  <c r="R13" i="13"/>
  <c r="R113" i="13"/>
  <c r="R96" i="13"/>
  <c r="R68" i="13"/>
  <c r="R51" i="13"/>
  <c r="R22" i="13"/>
  <c r="R106" i="13"/>
  <c r="R79" i="13"/>
  <c r="R57" i="13"/>
  <c r="R29" i="13"/>
  <c r="R12" i="13"/>
  <c r="Q79" i="13"/>
  <c r="Q115" i="13"/>
  <c r="Q75" i="13"/>
  <c r="Q38" i="13"/>
  <c r="Q35" i="13"/>
  <c r="Q105" i="13"/>
  <c r="Q97" i="13"/>
  <c r="Q70" i="13"/>
  <c r="Q61" i="13"/>
  <c r="Q53" i="13"/>
  <c r="Q25" i="13"/>
  <c r="Q17" i="13"/>
  <c r="Q106" i="13"/>
  <c r="Q71" i="13"/>
  <c r="Q54" i="13"/>
  <c r="Q22" i="13"/>
  <c r="Q109" i="13"/>
  <c r="Q92" i="13"/>
  <c r="Q60" i="13"/>
  <c r="Q29" i="13"/>
  <c r="Q12" i="13"/>
  <c r="Q91" i="13"/>
  <c r="Q11" i="13"/>
  <c r="Q108" i="13"/>
  <c r="Q99" i="13"/>
  <c r="Q72" i="13"/>
  <c r="Q63" i="13"/>
  <c r="Q55" i="13"/>
  <c r="Q28" i="13"/>
  <c r="Q19" i="13"/>
  <c r="Q111" i="13"/>
  <c r="Q94" i="13"/>
  <c r="Q58" i="13"/>
  <c r="Q26" i="13"/>
  <c r="Q113" i="13"/>
  <c r="Q96" i="13"/>
  <c r="Q64" i="13"/>
  <c r="Q33" i="13"/>
  <c r="Q16" i="13"/>
  <c r="Q117" i="13"/>
  <c r="Q77" i="13"/>
  <c r="Q119" i="13"/>
  <c r="Q118" i="13"/>
  <c r="Q78" i="13"/>
  <c r="Q110" i="13"/>
  <c r="Q101" i="13"/>
  <c r="Q93" i="13"/>
  <c r="Q65" i="13"/>
  <c r="Q57" i="13"/>
  <c r="Q30" i="13"/>
  <c r="Q21" i="13"/>
  <c r="Q13" i="13"/>
  <c r="Q98" i="13"/>
  <c r="Q62" i="13"/>
  <c r="Q31" i="13"/>
  <c r="Q14" i="13"/>
  <c r="Q100" i="13"/>
  <c r="Q69" i="13"/>
  <c r="Q52" i="13"/>
  <c r="Q20" i="13"/>
  <c r="Q37" i="13"/>
  <c r="Q116" i="13"/>
  <c r="Q76" i="13"/>
  <c r="Q51" i="13"/>
  <c r="Q36" i="13"/>
  <c r="Q112" i="13"/>
  <c r="Q103" i="13"/>
  <c r="Q95" i="13"/>
  <c r="Q68" i="13"/>
  <c r="Q59" i="13"/>
  <c r="Q32" i="13"/>
  <c r="Q23" i="13"/>
  <c r="Q15" i="13"/>
  <c r="Q102" i="13"/>
  <c r="Q66" i="13"/>
  <c r="Q39" i="13"/>
  <c r="Q18" i="13"/>
  <c r="Q104" i="13"/>
  <c r="Q73" i="13"/>
  <c r="Q56" i="13"/>
  <c r="Q24" i="13"/>
  <c r="P117" i="13"/>
  <c r="P79" i="13"/>
  <c r="P116" i="13"/>
  <c r="P91" i="13"/>
  <c r="P76" i="13"/>
  <c r="P112" i="13"/>
  <c r="P103" i="13"/>
  <c r="P95" i="13"/>
  <c r="P68" i="13"/>
  <c r="P59" i="13"/>
  <c r="P39" i="13"/>
  <c r="P26" i="13"/>
  <c r="P111" i="13"/>
  <c r="P94" i="13"/>
  <c r="P58" i="13"/>
  <c r="P23" i="13"/>
  <c r="P13" i="13"/>
  <c r="P109" i="13"/>
  <c r="P92" i="13"/>
  <c r="P60" i="13"/>
  <c r="P25" i="13"/>
  <c r="P14" i="13"/>
  <c r="P20" i="13"/>
  <c r="P98" i="13"/>
  <c r="P62" i="13"/>
  <c r="P28" i="13"/>
  <c r="P15" i="13"/>
  <c r="P113" i="13"/>
  <c r="P96" i="13"/>
  <c r="P64" i="13"/>
  <c r="P30" i="13"/>
  <c r="P24" i="13"/>
  <c r="P77" i="13"/>
  <c r="P38" i="13"/>
  <c r="P35" i="13"/>
  <c r="P105" i="13"/>
  <c r="P97" i="13"/>
  <c r="P70" i="13"/>
  <c r="P61" i="13"/>
  <c r="P53" i="13"/>
  <c r="P29" i="13"/>
  <c r="P16" i="13"/>
  <c r="P119" i="13"/>
  <c r="P11" i="13"/>
  <c r="P101" i="13"/>
  <c r="P65" i="13"/>
  <c r="P33" i="13"/>
  <c r="P106" i="13"/>
  <c r="P71" i="13"/>
  <c r="P54" i="13"/>
  <c r="P19" i="13"/>
  <c r="P104" i="13"/>
  <c r="P73" i="13"/>
  <c r="P56" i="13"/>
  <c r="P21" i="13"/>
  <c r="P12" i="13"/>
  <c r="P118" i="13"/>
  <c r="P115" i="13"/>
  <c r="P78" i="13"/>
  <c r="P75" i="13"/>
  <c r="P108" i="13"/>
  <c r="P99" i="13"/>
  <c r="P72" i="13"/>
  <c r="P63" i="13"/>
  <c r="P55" i="13"/>
  <c r="P31" i="13"/>
  <c r="P22" i="13"/>
  <c r="P102" i="13"/>
  <c r="P66" i="13"/>
  <c r="P32" i="13"/>
  <c r="P17" i="13"/>
  <c r="P100" i="13"/>
  <c r="P69" i="13"/>
  <c r="P52" i="13"/>
  <c r="P18" i="13"/>
  <c r="P37" i="13"/>
  <c r="P51" i="13"/>
  <c r="P36" i="13"/>
  <c r="P110" i="13"/>
  <c r="P93" i="13"/>
  <c r="P57" i="13"/>
  <c r="M77" i="13"/>
  <c r="M79" i="13"/>
  <c r="M51" i="13"/>
  <c r="M38" i="13"/>
  <c r="M37" i="13"/>
  <c r="M117" i="13"/>
  <c r="M119" i="13"/>
  <c r="M118" i="13"/>
  <c r="M116" i="13"/>
  <c r="M115" i="13"/>
  <c r="M91" i="13"/>
  <c r="M78" i="13"/>
  <c r="M76" i="13"/>
  <c r="M75" i="13"/>
  <c r="M36" i="13"/>
  <c r="M35" i="13"/>
  <c r="M11" i="13"/>
  <c r="L115" i="13"/>
  <c r="L75" i="13"/>
  <c r="L11" i="13"/>
  <c r="L110" i="13"/>
  <c r="L101" i="13"/>
  <c r="L93" i="13"/>
  <c r="L65" i="13"/>
  <c r="L57" i="13"/>
  <c r="L33" i="13"/>
  <c r="L24" i="13"/>
  <c r="L16" i="13"/>
  <c r="L113" i="13"/>
  <c r="L102" i="13"/>
  <c r="L66" i="13"/>
  <c r="L32" i="13"/>
  <c r="L15" i="13"/>
  <c r="L92" i="13"/>
  <c r="L60" i="13"/>
  <c r="L25" i="13"/>
  <c r="L37" i="13"/>
  <c r="L51" i="13"/>
  <c r="L91" i="13"/>
  <c r="L112" i="13"/>
  <c r="L103" i="13"/>
  <c r="L95" i="13"/>
  <c r="L68" i="13"/>
  <c r="L59" i="13"/>
  <c r="L39" i="13"/>
  <c r="L26" i="13"/>
  <c r="L18" i="13"/>
  <c r="L106" i="13"/>
  <c r="L71" i="13"/>
  <c r="L54" i="13"/>
  <c r="L19" i="13"/>
  <c r="L96" i="13"/>
  <c r="L64" i="13"/>
  <c r="L30" i="13"/>
  <c r="L13" i="13"/>
  <c r="L104" i="13"/>
  <c r="L73" i="13"/>
  <c r="L56" i="13"/>
  <c r="L77" i="13"/>
  <c r="L119" i="13"/>
  <c r="L79" i="13"/>
  <c r="L38" i="13"/>
  <c r="L118" i="13"/>
  <c r="L78" i="13"/>
  <c r="L36" i="13"/>
  <c r="L105" i="13"/>
  <c r="L97" i="13"/>
  <c r="L70" i="13"/>
  <c r="L61" i="13"/>
  <c r="L53" i="13"/>
  <c r="L29" i="13"/>
  <c r="L20" i="13"/>
  <c r="L12" i="13"/>
  <c r="L109" i="13"/>
  <c r="L94" i="13"/>
  <c r="L58" i="13"/>
  <c r="L23" i="13"/>
  <c r="L100" i="13"/>
  <c r="L69" i="13"/>
  <c r="L52" i="13"/>
  <c r="L17" i="13"/>
  <c r="L111" i="13"/>
  <c r="L98" i="13"/>
  <c r="L62" i="13"/>
  <c r="L28" i="13"/>
  <c r="L117" i="13"/>
  <c r="L116" i="13"/>
  <c r="L76" i="13"/>
  <c r="L35" i="13"/>
  <c r="L108" i="13"/>
  <c r="L99" i="13"/>
  <c r="L72" i="13"/>
  <c r="L63" i="13"/>
  <c r="L55" i="13"/>
  <c r="L31" i="13"/>
  <c r="L22" i="13"/>
  <c r="L14" i="13"/>
  <c r="L21" i="13"/>
  <c r="N37" i="13"/>
  <c r="N119" i="13"/>
  <c r="N79" i="13"/>
  <c r="N51" i="13"/>
  <c r="N38" i="13"/>
  <c r="N36" i="13"/>
  <c r="N35" i="13"/>
  <c r="N11" i="13"/>
  <c r="N77" i="13"/>
  <c r="N117" i="13"/>
  <c r="N118" i="13"/>
  <c r="N116" i="13"/>
  <c r="N115" i="13"/>
  <c r="N91" i="13"/>
  <c r="N78" i="13"/>
  <c r="N76" i="13"/>
  <c r="N75" i="13"/>
  <c r="I77" i="13"/>
  <c r="I115" i="13"/>
  <c r="I75" i="13"/>
  <c r="I35" i="13"/>
  <c r="I37" i="13"/>
  <c r="I116" i="13"/>
  <c r="I76" i="13"/>
  <c r="I38" i="13"/>
  <c r="I36" i="13"/>
  <c r="I118" i="13"/>
  <c r="I78" i="13"/>
  <c r="I51" i="13"/>
  <c r="I117" i="13"/>
  <c r="I119" i="13"/>
  <c r="I79" i="13"/>
  <c r="I91" i="13"/>
  <c r="I11" i="13"/>
  <c r="G37" i="13"/>
  <c r="G118" i="13"/>
  <c r="G115" i="13"/>
  <c r="G78" i="13"/>
  <c r="G75" i="13"/>
  <c r="G35" i="13"/>
  <c r="G117" i="13"/>
  <c r="G77" i="13"/>
  <c r="G119" i="13"/>
  <c r="G51" i="13"/>
  <c r="G79" i="13"/>
  <c r="G116" i="13"/>
  <c r="G91" i="13"/>
  <c r="G76" i="13"/>
  <c r="G36" i="13"/>
  <c r="G11" i="13"/>
  <c r="G38" i="13"/>
  <c r="E76" i="13"/>
  <c r="E117" i="13"/>
  <c r="E77" i="13"/>
  <c r="E3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R74" i="13"/>
  <c r="L40" i="13"/>
  <c r="R40" i="13"/>
  <c r="S27" i="13"/>
  <c r="S34" i="13"/>
  <c r="S120" i="13"/>
  <c r="S67" i="13"/>
  <c r="S74" i="13"/>
  <c r="S40" i="13"/>
  <c r="S107" i="13"/>
  <c r="S114" i="13"/>
  <c r="S80" i="13"/>
  <c r="R107" i="13"/>
  <c r="R34" i="13"/>
  <c r="R80" i="13"/>
  <c r="R120" i="13"/>
  <c r="R67" i="13"/>
  <c r="R46" i="13" s="1"/>
  <c r="R48" i="13" s="1"/>
  <c r="R50" i="13" s="1"/>
  <c r="R114" i="13"/>
  <c r="R27" i="13"/>
  <c r="Q74" i="13"/>
  <c r="Q34" i="13"/>
  <c r="Q40" i="13"/>
  <c r="P114" i="13"/>
  <c r="Q107" i="13"/>
  <c r="Q120" i="13"/>
  <c r="Q27" i="13"/>
  <c r="Q80" i="13"/>
  <c r="Q67" i="13"/>
  <c r="Q46" i="13" s="1"/>
  <c r="Q48" i="13" s="1"/>
  <c r="Q114" i="13"/>
  <c r="P67" i="13"/>
  <c r="P74" i="13"/>
  <c r="P120" i="13"/>
  <c r="P34" i="13"/>
  <c r="L114" i="13"/>
  <c r="P40" i="13"/>
  <c r="P80" i="13"/>
  <c r="P27" i="13"/>
  <c r="P6" i="13" s="1"/>
  <c r="P8" i="13" s="1"/>
  <c r="P10" i="13" s="1"/>
  <c r="P107" i="13"/>
  <c r="L67" i="13"/>
  <c r="L120" i="13"/>
  <c r="L74" i="13"/>
  <c r="L107" i="13"/>
  <c r="L86" i="13" s="1"/>
  <c r="L88" i="13" s="1"/>
  <c r="L80" i="13"/>
  <c r="L27" i="13"/>
  <c r="L34" i="13"/>
  <c r="D11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S41" i="13" l="1"/>
  <c r="S6" i="13"/>
  <c r="S8" i="13" s="1"/>
  <c r="R41" i="13"/>
  <c r="S86" i="13"/>
  <c r="S88" i="13" s="1"/>
  <c r="Q81" i="13"/>
  <c r="S46" i="13"/>
  <c r="S48" i="13" s="1"/>
  <c r="S121" i="13"/>
  <c r="R6" i="13"/>
  <c r="R8" i="13" s="1"/>
  <c r="R10" i="13" s="1"/>
  <c r="S81" i="13"/>
  <c r="R121" i="13"/>
  <c r="R86" i="13"/>
  <c r="R88" i="13" s="1"/>
  <c r="R90" i="13" s="1"/>
  <c r="R81" i="13"/>
  <c r="P81" i="13"/>
  <c r="P121" i="13"/>
  <c r="Q86" i="13"/>
  <c r="Q88" i="13" s="1"/>
  <c r="Q121" i="13"/>
  <c r="P86" i="13"/>
  <c r="P88" i="13" s="1"/>
  <c r="P90" i="13" s="1"/>
  <c r="P46" i="13"/>
  <c r="P48" i="13" s="1"/>
  <c r="P50" i="13" s="1"/>
  <c r="Q6" i="13"/>
  <c r="Q8" i="13" s="1"/>
  <c r="Q41" i="13"/>
  <c r="P41" i="13"/>
  <c r="L81" i="13"/>
  <c r="L46" i="13"/>
  <c r="L48" i="13" s="1"/>
  <c r="L6" i="13"/>
  <c r="L8" i="13" s="1"/>
  <c r="L121" i="13"/>
  <c r="L4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4" i="14" l="1"/>
  <c r="V99" i="14"/>
  <c r="V95" i="14"/>
  <c r="V87" i="14"/>
  <c r="V82" i="14"/>
  <c r="V77" i="14"/>
  <c r="V73" i="14"/>
  <c r="V108" i="14"/>
  <c r="V103" i="14"/>
  <c r="V98" i="14"/>
  <c r="V94" i="14"/>
  <c r="V85" i="14"/>
  <c r="V81" i="14"/>
  <c r="V76" i="14"/>
  <c r="V101" i="14"/>
  <c r="V96" i="14"/>
  <c r="V88" i="14"/>
  <c r="V83" i="14"/>
  <c r="V78" i="14"/>
  <c r="V107" i="14"/>
  <c r="V102" i="14"/>
  <c r="V97" i="14"/>
  <c r="V93" i="14"/>
  <c r="V84" i="14"/>
  <c r="V79" i="14"/>
  <c r="V75" i="14"/>
  <c r="V105" i="14"/>
  <c r="V74" i="14"/>
  <c r="V68" i="14"/>
  <c r="V67" i="14"/>
  <c r="V66" i="14"/>
  <c r="V65" i="14"/>
  <c r="V64" i="14"/>
  <c r="V62" i="14"/>
  <c r="V61" i="14"/>
  <c r="V60" i="14"/>
  <c r="V57" i="14"/>
  <c r="V56" i="14"/>
  <c r="V55" i="14"/>
  <c r="V54" i="14"/>
  <c r="V52" i="14"/>
  <c r="V50" i="14"/>
  <c r="V48" i="14"/>
  <c r="V47" i="14"/>
  <c r="V46" i="14"/>
  <c r="V45" i="14"/>
  <c r="V44" i="14"/>
  <c r="V43" i="14"/>
  <c r="V41" i="14"/>
  <c r="V40" i="14"/>
  <c r="V37" i="14"/>
  <c r="V36" i="14"/>
  <c r="V35" i="14"/>
  <c r="V34" i="14"/>
  <c r="V32" i="14"/>
  <c r="V31" i="14"/>
  <c r="V29" i="14"/>
  <c r="V28" i="14"/>
  <c r="V27" i="14"/>
  <c r="V26" i="14"/>
  <c r="V25" i="14"/>
  <c r="V24" i="14"/>
  <c r="V22" i="14"/>
  <c r="V21" i="14"/>
  <c r="V20" i="14"/>
  <c r="V18" i="14"/>
  <c r="V17" i="14"/>
  <c r="V16" i="14"/>
  <c r="V14" i="14"/>
  <c r="V13" i="14"/>
  <c r="V12" i="14"/>
  <c r="V11" i="14"/>
  <c r="V10" i="14"/>
  <c r="V8" i="14"/>
  <c r="V7" i="14"/>
  <c r="V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108" i="14"/>
  <c r="I103" i="14"/>
  <c r="I98" i="14"/>
  <c r="I94" i="14"/>
  <c r="I85" i="14"/>
  <c r="I81" i="14"/>
  <c r="I76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96" i="14"/>
  <c r="G88" i="14"/>
  <c r="G83" i="14"/>
  <c r="G78" i="14"/>
  <c r="G74" i="14"/>
  <c r="I40" i="14"/>
  <c r="I36" i="14"/>
  <c r="I31" i="14"/>
  <c r="I26" i="14"/>
  <c r="I18" i="14"/>
  <c r="I16" i="14"/>
  <c r="I11" i="14"/>
  <c r="I67" i="14"/>
  <c r="I65" i="14"/>
  <c r="I62" i="14"/>
  <c r="I60" i="14"/>
  <c r="I56" i="14"/>
  <c r="I54" i="14"/>
  <c r="I50" i="14"/>
  <c r="I47" i="14"/>
  <c r="I45" i="14"/>
  <c r="I43" i="14"/>
  <c r="I34" i="14"/>
  <c r="I28" i="14"/>
  <c r="I8" i="14"/>
  <c r="I20" i="14"/>
  <c r="I17" i="14"/>
  <c r="I10" i="14"/>
  <c r="I7" i="14"/>
  <c r="I13" i="14"/>
  <c r="I6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14" i="14"/>
  <c r="I12" i="14"/>
  <c r="I24" i="14"/>
  <c r="I21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E65" i="14"/>
  <c r="E43" i="14"/>
  <c r="E21" i="14"/>
  <c r="E17" i="14"/>
  <c r="E57" i="14"/>
  <c r="E35" i="14"/>
  <c r="E14" i="14"/>
  <c r="E32" i="14"/>
  <c r="E56" i="14"/>
  <c r="E34" i="14"/>
  <c r="E13" i="14"/>
  <c r="E44" i="14"/>
  <c r="E60" i="14"/>
  <c r="E36" i="14"/>
  <c r="E16" i="14"/>
  <c r="E12" i="14"/>
  <c r="E52" i="14"/>
  <c r="E29" i="14"/>
  <c r="E10" i="14"/>
  <c r="E22" i="14"/>
  <c r="E50" i="14"/>
  <c r="E49" i="14" s="1"/>
  <c r="E28" i="14"/>
  <c r="E8" i="14"/>
  <c r="E27" i="14"/>
  <c r="E54" i="14"/>
  <c r="E31" i="14"/>
  <c r="E11" i="14"/>
  <c r="E68" i="14"/>
  <c r="E46" i="14"/>
  <c r="E25" i="14"/>
  <c r="E61" i="14"/>
  <c r="E67" i="14"/>
  <c r="E45" i="14"/>
  <c r="E24" i="14"/>
  <c r="E66" i="14"/>
  <c r="E7" i="14"/>
  <c r="E47" i="14"/>
  <c r="E26" i="14"/>
  <c r="E6" i="14"/>
  <c r="E64" i="14"/>
  <c r="E41" i="14"/>
  <c r="E20" i="14"/>
  <c r="E37" i="14"/>
  <c r="E62" i="14"/>
  <c r="E40" i="14"/>
  <c r="E18" i="14"/>
  <c r="E55" i="14"/>
  <c r="E48" i="14"/>
  <c r="T44" i="14"/>
  <c r="T32" i="14"/>
  <c r="T17" i="14"/>
  <c r="T68" i="14"/>
  <c r="T57" i="14"/>
  <c r="T50" i="14"/>
  <c r="T41" i="14"/>
  <c r="T24" i="14"/>
  <c r="T65" i="14"/>
  <c r="T29" i="14"/>
  <c r="T14" i="14"/>
  <c r="T7" i="14"/>
  <c r="T45" i="14"/>
  <c r="T35" i="14"/>
  <c r="T20" i="14"/>
  <c r="T6" i="14"/>
  <c r="T61" i="14"/>
  <c r="T54" i="14"/>
  <c r="T43" i="14"/>
  <c r="T25" i="14"/>
  <c r="T67" i="14"/>
  <c r="T31" i="14"/>
  <c r="T18" i="14"/>
  <c r="T10" i="14"/>
  <c r="T48" i="14"/>
  <c r="T37" i="14"/>
  <c r="T22" i="14"/>
  <c r="T8" i="14"/>
  <c r="T64" i="14"/>
  <c r="T55" i="14"/>
  <c r="T46" i="14"/>
  <c r="T34" i="14"/>
  <c r="T16" i="14"/>
  <c r="T60" i="14"/>
  <c r="T27" i="14"/>
  <c r="T11" i="14"/>
  <c r="T52" i="14"/>
  <c r="T40" i="14"/>
  <c r="T26" i="14"/>
  <c r="T13" i="14"/>
  <c r="T66" i="14"/>
  <c r="T56" i="14"/>
  <c r="T47" i="14"/>
  <c r="T36" i="14"/>
  <c r="T21" i="14"/>
  <c r="T62" i="14"/>
  <c r="T28" i="14"/>
  <c r="T12" i="14"/>
  <c r="T93" i="14"/>
  <c r="T105" i="14"/>
  <c r="T83" i="14"/>
  <c r="T99" i="14"/>
  <c r="T77" i="14"/>
  <c r="T108" i="14"/>
  <c r="T76" i="14"/>
  <c r="T97" i="14"/>
  <c r="T75" i="14"/>
  <c r="T88" i="14"/>
  <c r="T104" i="14"/>
  <c r="T82" i="14"/>
  <c r="T85" i="14"/>
  <c r="T81" i="14"/>
  <c r="T102" i="14"/>
  <c r="T79" i="14"/>
  <c r="T96" i="14"/>
  <c r="T74" i="14"/>
  <c r="T87" i="14"/>
  <c r="T98" i="14"/>
  <c r="T94" i="14"/>
  <c r="T107" i="14"/>
  <c r="T84" i="14"/>
  <c r="T101" i="14"/>
  <c r="T78" i="14"/>
  <c r="T95" i="14"/>
  <c r="T73" i="14"/>
  <c r="T103" i="14"/>
  <c r="K48" i="14"/>
  <c r="K27" i="14"/>
  <c r="K7" i="14"/>
  <c r="K62" i="14"/>
  <c r="K40" i="14"/>
  <c r="K18" i="14"/>
  <c r="K29" i="14"/>
  <c r="K21" i="14"/>
  <c r="K52" i="14"/>
  <c r="K14" i="14"/>
  <c r="K47" i="14"/>
  <c r="K6" i="14"/>
  <c r="K55" i="14"/>
  <c r="K32" i="14"/>
  <c r="K12" i="14"/>
  <c r="K67" i="14"/>
  <c r="K45" i="14"/>
  <c r="K24" i="14"/>
  <c r="K41" i="14"/>
  <c r="K60" i="14"/>
  <c r="K57" i="14"/>
  <c r="K20" i="14"/>
  <c r="K54" i="14"/>
  <c r="K11" i="14"/>
  <c r="K61" i="14"/>
  <c r="K37" i="14"/>
  <c r="K17" i="14"/>
  <c r="K26" i="14"/>
  <c r="K50" i="14"/>
  <c r="K28" i="14"/>
  <c r="K8" i="14"/>
  <c r="K10" i="14"/>
  <c r="K64" i="14"/>
  <c r="K35" i="14"/>
  <c r="K65" i="14"/>
  <c r="K16" i="14"/>
  <c r="K66" i="14"/>
  <c r="K44" i="14"/>
  <c r="K22" i="14"/>
  <c r="K31" i="14"/>
  <c r="K56" i="14"/>
  <c r="K34" i="14"/>
  <c r="K13" i="14"/>
  <c r="K25" i="14"/>
  <c r="K68" i="14"/>
  <c r="K46" i="14"/>
  <c r="K36" i="14"/>
  <c r="K43" i="14"/>
  <c r="K104" i="14"/>
  <c r="K99" i="14"/>
  <c r="K95" i="14"/>
  <c r="K87" i="14"/>
  <c r="K82" i="14"/>
  <c r="K77" i="14"/>
  <c r="K73" i="14"/>
  <c r="K105" i="14"/>
  <c r="K101" i="14"/>
  <c r="K96" i="14"/>
  <c r="K88" i="14"/>
  <c r="K83" i="14"/>
  <c r="K78" i="14"/>
  <c r="K74" i="14"/>
  <c r="K107" i="14"/>
  <c r="K102" i="14"/>
  <c r="K97" i="14"/>
  <c r="K93" i="14"/>
  <c r="K84" i="14"/>
  <c r="K79" i="14"/>
  <c r="K75" i="14"/>
  <c r="K108" i="14"/>
  <c r="K103" i="14"/>
  <c r="K98" i="14"/>
  <c r="K94" i="14"/>
  <c r="K85" i="14"/>
  <c r="K81" i="14"/>
  <c r="K76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S106" i="14"/>
  <c r="S51" i="14"/>
  <c r="S49" i="14"/>
  <c r="S39" i="14"/>
  <c r="L86" i="14"/>
  <c r="L72" i="14"/>
  <c r="L51" i="14"/>
  <c r="N86" i="14"/>
  <c r="E39" i="14" l="1"/>
  <c r="D57" i="14"/>
  <c r="V106" i="14"/>
  <c r="T106" i="14"/>
  <c r="D95" i="14"/>
  <c r="D67" i="14"/>
  <c r="D35" i="14"/>
  <c r="D41" i="14"/>
  <c r="V92" i="14"/>
  <c r="D75" i="14"/>
  <c r="D16" i="14"/>
  <c r="D6" i="14"/>
  <c r="E63" i="14"/>
  <c r="D37" i="14"/>
  <c r="D29" i="14"/>
  <c r="G9" i="14"/>
  <c r="D45" i="14"/>
  <c r="D25" i="14"/>
  <c r="D43" i="14"/>
  <c r="D31" i="14"/>
  <c r="D26" i="14"/>
  <c r="D60" i="14"/>
  <c r="D62" i="14"/>
  <c r="D56" i="14"/>
  <c r="D21" i="14"/>
  <c r="D28" i="14"/>
  <c r="D48" i="14"/>
  <c r="D22" i="14"/>
  <c r="D44" i="14"/>
  <c r="D32" i="14"/>
  <c r="D17" i="14"/>
  <c r="D47" i="14"/>
  <c r="D66" i="14"/>
  <c r="D27" i="14"/>
  <c r="D65" i="14"/>
  <c r="D54" i="14"/>
  <c r="D18" i="14"/>
  <c r="D20" i="14"/>
  <c r="D55" i="14"/>
  <c r="D61" i="14"/>
  <c r="D102" i="14"/>
  <c r="G59" i="14"/>
  <c r="D46" i="14"/>
  <c r="I86" i="14"/>
  <c r="V59" i="14"/>
  <c r="V86" i="14"/>
  <c r="V100" i="14"/>
  <c r="G86" i="14"/>
  <c r="D68" i="14"/>
  <c r="G92" i="14"/>
  <c r="D83" i="14"/>
  <c r="D103" i="14"/>
  <c r="D36" i="14"/>
  <c r="T86" i="14"/>
  <c r="I59" i="14"/>
  <c r="G100" i="14"/>
  <c r="I106" i="14"/>
  <c r="E30" i="14"/>
  <c r="E33" i="14"/>
  <c r="E42" i="14"/>
  <c r="I92" i="14"/>
  <c r="D85" i="14"/>
  <c r="D108" i="14"/>
  <c r="G106" i="14"/>
  <c r="I100" i="14"/>
  <c r="T92" i="14"/>
  <c r="T59" i="14"/>
  <c r="T100" i="14"/>
  <c r="K100" i="14"/>
  <c r="K92" i="14"/>
  <c r="K106" i="14"/>
  <c r="K86" i="14"/>
  <c r="K59" i="14"/>
  <c r="E92" i="14"/>
  <c r="E106" i="14"/>
  <c r="E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sharedStrings.xml><?xml version="1.0" encoding="utf-8"?>
<sst xmlns="http://schemas.openxmlformats.org/spreadsheetml/2006/main" count="8438" uniqueCount="3592">
  <si>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</si>
  <si>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</si>
  <si>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</si>
  <si>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</si>
  <si>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</si>
  <si>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</si>
  <si>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</si>
  <si>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</si>
  <si>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</si>
  <si>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</si>
  <si>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</si>
  <si>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</si>
  <si>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</si>
  <si>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</si>
  <si>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</si>
  <si>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</si>
  <si>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</si>
  <si>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</si>
  <si>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</si>
  <si>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</si>
  <si>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</si>
  <si>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</si>
  <si>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</si>
  <si>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</si>
  <si>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</si>
  <si>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</si>
  <si>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</si>
  <si>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</si>
  <si>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</si>
  <si>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</si>
  <si>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</si>
  <si>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</si>
  <si>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</si>
  <si>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</si>
  <si>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</si>
  <si>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</si>
  <si>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</si>
  <si>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</si>
  <si>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</si>
  <si>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</si>
  <si>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</si>
  <si>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</si>
  <si>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</si>
  <si>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</si>
  <si>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</si>
  <si>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</si>
  <si>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</si>
  <si>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</si>
  <si>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</si>
  <si>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</si>
  <si>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</si>
  <si>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</si>
  <si>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</si>
  <si>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</si>
  <si>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</si>
  <si>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</si>
  <si>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</si>
  <si>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</si>
  <si>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</si>
  <si>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</si>
  <si>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</si>
  <si>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</si>
  <si>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</si>
  <si>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</si>
  <si>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</si>
  <si>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</si>
  <si>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</si>
  <si>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</si>
  <si>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</si>
  <si>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</si>
  <si>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</si>
  <si>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</si>
  <si>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</si>
  <si>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</si>
  <si>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</si>
  <si>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</si>
  <si>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</si>
  <si>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</si>
  <si>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</si>
  <si>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</si>
  <si>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</si>
  <si>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</si>
  <si>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</si>
  <si>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</si>
  <si>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</si>
  <si>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</si>
  <si>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</si>
  <si>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</si>
  <si>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</si>
  <si>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</si>
  <si>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</si>
  <si>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</si>
  <si>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</si>
  <si>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</si>
  <si>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</si>
  <si>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</si>
  <si>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</si>
  <si>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</si>
  <si>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</si>
  <si>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</si>
  <si>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</si>
  <si>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</si>
  <si>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</si>
  <si>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</si>
  <si>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</si>
  <si>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</si>
  <si>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</si>
  <si>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</si>
  <si>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</si>
  <si>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</si>
  <si>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</si>
  <si>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</si>
  <si>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</si>
  <si>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</si>
  <si>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</si>
  <si>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</si>
  <si>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</si>
  <si>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</si>
  <si>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</si>
  <si>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</si>
  <si>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</si>
  <si>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</si>
  <si>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</si>
  <si>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</si>
  <si>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</si>
  <si>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</si>
  <si>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</si>
  <si>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</si>
  <si>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</si>
  <si>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</si>
  <si>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</si>
  <si>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</si>
  <si>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</si>
  <si>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</si>
  <si>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</si>
  <si>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</si>
  <si>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</si>
  <si>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</si>
  <si>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</si>
  <si>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</si>
  <si>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</si>
  <si>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</si>
  <si>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</si>
  <si>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</si>
  <si>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</si>
  <si>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</si>
  <si>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</si>
  <si>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</si>
  <si>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</si>
  <si>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</si>
  <si>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</si>
  <si>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</si>
  <si>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</si>
  <si>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</si>
  <si>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</si>
  <si>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</si>
  <si>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</si>
  <si>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</si>
  <si>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</si>
  <si>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</si>
  <si>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</si>
  <si>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</si>
  <si>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</si>
  <si>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</si>
  <si>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</si>
  <si>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</si>
  <si>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</si>
  <si>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</si>
  <si>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</si>
  <si>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</si>
  <si>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</si>
  <si>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</si>
  <si>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</si>
  <si>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</si>
  <si>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</si>
  <si>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</si>
  <si>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</si>
  <si>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</si>
  <si>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</si>
  <si>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</si>
  <si>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</si>
  <si>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</si>
  <si>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</si>
  <si>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</si>
  <si>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</si>
  <si>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</si>
  <si>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</si>
  <si>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</si>
  <si>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</si>
  <si>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</si>
  <si>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</si>
  <si>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</si>
  <si>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</si>
  <si>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</si>
  <si>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</si>
  <si>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</si>
  <si>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</si>
  <si>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</si>
  <si>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</si>
  <si>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</si>
  <si>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</si>
  <si>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</si>
  <si>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</si>
  <si>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</si>
  <si>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</si>
  <si>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</si>
  <si>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</si>
  <si>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</si>
  <si>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</si>
  <si>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</si>
  <si>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</si>
  <si>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</si>
  <si>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</si>
  <si>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</si>
  <si>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</si>
  <si>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</si>
  <si>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</si>
  <si>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</si>
  <si>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</si>
  <si>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</si>
  <si>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</si>
  <si>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</si>
  <si>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</si>
  <si>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</si>
  <si>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</si>
  <si>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</si>
  <si>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</si>
  <si>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</si>
  <si>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</si>
  <si>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</si>
  <si>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</si>
  <si>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</si>
  <si>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</si>
  <si>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</si>
  <si>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</si>
  <si>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</si>
  <si>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</si>
  <si>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</si>
  <si>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</si>
  <si>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</si>
  <si>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</si>
  <si>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</si>
  <si>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</si>
  <si>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</si>
  <si>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</si>
  <si>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</si>
  <si>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</si>
  <si>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</si>
  <si>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</si>
  <si>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</si>
  <si>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</si>
  <si>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</si>
  <si>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</si>
  <si>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</si>
  <si>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</si>
  <si>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</si>
  <si>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</si>
  <si>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</si>
  <si>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</si>
  <si>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</si>
  <si>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</si>
  <si>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</si>
  <si>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</si>
  <si>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</si>
  <si>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</si>
  <si>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</si>
  <si>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</si>
  <si>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</si>
  <si>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</si>
  <si>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</si>
  <si>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</si>
  <si>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</si>
  <si>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</si>
  <si>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</si>
  <si>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</si>
  <si>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</si>
  <si>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</si>
  <si>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</si>
  <si>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</si>
  <si>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</si>
  <si>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</si>
  <si>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</si>
  <si>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</si>
  <si>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</si>
  <si>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</si>
  <si>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</si>
  <si>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</si>
  <si>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</si>
  <si>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</si>
  <si>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</si>
  <si>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</si>
  <si>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</si>
  <si>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</si>
  <si>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</si>
  <si>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</si>
  <si>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</si>
  <si>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</si>
  <si>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</si>
  <si>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</si>
  <si>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</si>
  <si>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</si>
  <si>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</si>
  <si>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</si>
  <si>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</si>
  <si>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</si>
  <si>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</si>
  <si>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</si>
  <si>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</si>
  <si>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</si>
  <si>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</si>
  <si>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</si>
  <si>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</si>
  <si>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</si>
  <si>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</si>
  <si>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</si>
  <si>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</si>
  <si>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</si>
  <si>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</si>
  <si>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</si>
  <si>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</si>
  <si>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</si>
  <si>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</si>
  <si>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</si>
  <si>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</si>
  <si>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</si>
  <si>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</si>
  <si>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</si>
  <si>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</si>
  <si>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</si>
  <si>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</si>
  <si>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</si>
  <si>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</si>
  <si>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</si>
  <si>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</si>
  <si>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</si>
  <si>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</si>
  <si>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</si>
  <si>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</si>
  <si>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</si>
  <si>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</si>
  <si>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</si>
  <si>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</si>
  <si>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</si>
  <si>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</si>
  <si>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</si>
  <si>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</si>
  <si>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</si>
  <si>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</si>
  <si>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</si>
  <si>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</si>
  <si>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</si>
  <si>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</si>
  <si>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</si>
  <si>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</si>
  <si>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</si>
  <si>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</si>
  <si>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</si>
  <si>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</si>
  <si>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</si>
  <si>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</si>
  <si>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</si>
  <si>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</si>
  <si>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</si>
  <si>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</si>
  <si>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</si>
  <si>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</si>
  <si>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</si>
  <si>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</si>
  <si>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</si>
  <si>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</si>
  <si>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</si>
  <si>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</si>
  <si>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</si>
  <si>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</si>
  <si>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</si>
  <si>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</si>
  <si>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</si>
  <si>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</si>
  <si>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</si>
  <si>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</si>
  <si>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</si>
  <si>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</si>
  <si>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</si>
  <si>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</si>
  <si>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</si>
  <si>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</si>
  <si>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</si>
  <si>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</si>
  <si>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</si>
  <si>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</si>
  <si>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</si>
  <si>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</si>
  <si>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</si>
  <si>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</si>
  <si>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</si>
  <si>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</si>
  <si>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</si>
  <si>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</si>
  <si>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</si>
  <si>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</si>
  <si>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</si>
  <si>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</si>
  <si>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</si>
  <si>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</si>
  <si>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</si>
  <si>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</si>
  <si>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</si>
  <si>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</si>
  <si>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</si>
  <si>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</si>
  <si>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</si>
  <si>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</si>
  <si>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</si>
  <si>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</si>
  <si>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</si>
  <si>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</si>
  <si>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</si>
  <si>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</si>
  <si>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</si>
  <si>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</si>
  <si>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</si>
  <si>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</si>
  <si>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</si>
  <si>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</si>
  <si>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</si>
  <si>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</si>
  <si>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</si>
  <si>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</si>
  <si>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</si>
  <si>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</si>
  <si>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</si>
  <si>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</si>
  <si>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</si>
  <si>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</si>
  <si>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</si>
  <si>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</si>
  <si>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</si>
  <si>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</si>
  <si>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</si>
  <si>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</si>
  <si>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</si>
  <si>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</si>
  <si>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</si>
  <si>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</si>
  <si>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</si>
  <si>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</si>
  <si>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</si>
  <si>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</si>
  <si>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</si>
  <si>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</si>
  <si>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</si>
  <si>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</si>
  <si>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</si>
  <si>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</si>
  <si>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</si>
  <si>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</si>
  <si>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</si>
  <si>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</si>
  <si>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</si>
  <si>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</si>
  <si>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</si>
  <si>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</si>
  <si>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</si>
  <si>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</si>
  <si>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</si>
  <si>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</si>
  <si>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</si>
  <si>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</si>
  <si>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</si>
  <si>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</si>
  <si>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</si>
  <si>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</si>
  <si>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</si>
  <si>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</si>
  <si>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</si>
  <si>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</si>
  <si>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</si>
  <si>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</si>
  <si>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</si>
  <si>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</si>
  <si>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</si>
  <si>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</si>
  <si>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</si>
  <si>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</si>
  <si>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</si>
  <si>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</si>
  <si>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</si>
  <si>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</si>
  <si>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</si>
  <si>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</si>
  <si>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</si>
  <si>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</si>
  <si>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</si>
  <si>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</si>
  <si>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</si>
  <si>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</si>
  <si>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</si>
  <si>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</si>
  <si>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</si>
  <si>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</si>
  <si>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</si>
  <si>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</si>
  <si>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</si>
  <si>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</si>
  <si>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</si>
  <si>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</si>
  <si>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</si>
  <si>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</si>
  <si>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</si>
  <si>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</si>
  <si>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</si>
  <si>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</si>
  <si>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</si>
  <si>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</si>
  <si>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</si>
  <si>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</si>
  <si>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</si>
  <si>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</si>
  <si>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</si>
  <si>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</si>
  <si>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</si>
  <si>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</si>
  <si>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</si>
  <si>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</si>
  <si>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</si>
  <si>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</si>
  <si>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</si>
  <si>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</si>
  <si>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</si>
  <si>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</si>
  <si>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</si>
  <si>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</si>
  <si>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</si>
  <si>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</si>
  <si>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</si>
  <si>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</si>
  <si>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</si>
  <si>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</si>
  <si>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</si>
  <si>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</si>
  <si>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</si>
  <si>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</si>
  <si>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</si>
  <si>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</si>
  <si>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</si>
  <si>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</si>
  <si>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</si>
  <si>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</si>
  <si>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</si>
  <si>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</si>
  <si>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</si>
  <si>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</si>
  <si>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</si>
  <si>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</si>
  <si>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</si>
  <si>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</si>
  <si>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</si>
  <si>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</si>
  <si>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</si>
  <si>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</si>
  <si>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</si>
  <si>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</si>
  <si>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</si>
  <si>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</si>
  <si>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</si>
  <si>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</si>
  <si>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</si>
  <si>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</si>
  <si>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</si>
  <si>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</si>
  <si>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</si>
  <si>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</si>
  <si>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</si>
  <si>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</si>
  <si>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</si>
  <si>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</si>
  <si>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</si>
  <si>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</si>
  <si>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</si>
  <si>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</si>
  <si>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</si>
  <si>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</si>
  <si>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</si>
  <si>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</si>
  <si>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</si>
  <si>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</si>
  <si>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</si>
  <si>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</si>
  <si>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</si>
  <si>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</si>
  <si>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</si>
  <si>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</si>
  <si>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</si>
  <si>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</si>
  <si>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</si>
  <si>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</si>
  <si>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</si>
  <si>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</si>
  <si>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</si>
  <si>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</si>
  <si>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</si>
  <si>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</si>
  <si>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</si>
  <si>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</si>
  <si>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</si>
  <si>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</si>
  <si>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</si>
  <si>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</si>
  <si>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</si>
  <si>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</si>
  <si>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</si>
  <si>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</si>
  <si>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</si>
  <si>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</si>
  <si>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</si>
  <si>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</si>
  <si>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</si>
  <si>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</si>
  <si>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</si>
  <si>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</si>
  <si>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</si>
  <si>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</si>
  <si>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</si>
  <si>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</si>
  <si>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</si>
  <si>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</si>
  <si>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</si>
  <si>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</si>
  <si>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</si>
  <si>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</si>
  <si>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</si>
  <si>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</si>
  <si>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</si>
  <si>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</si>
  <si>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</si>
  <si>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</si>
  <si>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</si>
  <si>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</si>
  <si>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</si>
  <si>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</si>
  <si>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</si>
  <si>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</si>
  <si>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</si>
  <si>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</si>
  <si>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</si>
  <si>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</si>
  <si>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</si>
  <si>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</si>
  <si>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</si>
  <si>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</si>
  <si>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</si>
  <si>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</si>
  <si>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</si>
  <si>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</si>
  <si>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</si>
  <si>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</si>
  <si>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</si>
  <si>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</si>
  <si>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</si>
  <si>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</si>
  <si>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</si>
  <si>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</si>
  <si>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</si>
  <si>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</si>
  <si>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</si>
  <si>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</si>
  <si>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</si>
  <si>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</si>
  <si>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</si>
  <si>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</si>
  <si>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</si>
  <si>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</si>
  <si>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</si>
  <si>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</si>
  <si>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</si>
  <si>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</si>
  <si>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</si>
  <si>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</si>
  <si>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</si>
  <si>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</si>
  <si>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</si>
  <si>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</si>
  <si>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</si>
  <si>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</si>
  <si>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</si>
  <si>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</si>
  <si>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</si>
  <si>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</si>
  <si>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</si>
  <si>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</si>
  <si>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</si>
  <si>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</si>
  <si>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</si>
  <si>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</si>
  <si>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</si>
  <si>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</si>
  <si>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</si>
  <si>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</si>
  <si>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</si>
  <si>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</si>
  <si>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</si>
  <si>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</si>
  <si>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</si>
  <si>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</si>
  <si>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</si>
  <si>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</si>
  <si>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</si>
  <si>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</si>
  <si>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</si>
  <si>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</si>
  <si>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</si>
  <si>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</si>
  <si>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</si>
  <si>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</si>
  <si>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</si>
  <si>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</si>
  <si>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</si>
  <si>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</si>
  <si>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</si>
  <si>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</si>
  <si>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</si>
  <si>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</si>
  <si>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</si>
  <si>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</si>
  <si>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</si>
  <si>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</si>
  <si>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</si>
  <si>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</si>
  <si>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</si>
  <si>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</si>
  <si>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</si>
  <si>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</si>
  <si>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</si>
  <si>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</si>
  <si>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</si>
  <si>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</si>
  <si>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</si>
  <si>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</si>
  <si>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</si>
  <si>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</si>
  <si>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</si>
  <si>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</si>
  <si>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</si>
  <si>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</si>
  <si>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</si>
  <si>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</si>
  <si>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</si>
  <si>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</si>
  <si>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</si>
  <si>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</si>
  <si>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</si>
  <si>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</si>
  <si>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</si>
  <si>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</si>
  <si>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</si>
  <si>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</si>
  <si>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</si>
  <si>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</si>
  <si>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</si>
  <si>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</si>
  <si>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</si>
  <si>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</si>
  <si>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</si>
  <si>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</si>
  <si>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</si>
  <si>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</si>
  <si>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</si>
  <si>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</si>
  <si>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</si>
  <si>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</si>
  <si>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</si>
  <si>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</si>
  <si>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</si>
  <si>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</si>
  <si>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</si>
  <si>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</si>
  <si>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</si>
  <si>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</si>
  <si>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</si>
  <si>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</si>
  <si>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</si>
  <si>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</si>
  <si>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</si>
  <si>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</si>
  <si>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</si>
  <si>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</si>
  <si>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</si>
  <si>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</si>
  <si>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</si>
  <si>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</si>
  <si>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</si>
  <si>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</si>
  <si>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</si>
  <si>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</si>
  <si>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</si>
  <si>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</si>
  <si>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</si>
  <si>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</si>
  <si>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</si>
  <si>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</si>
  <si>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</si>
  <si>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</si>
  <si>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</si>
  <si>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</si>
  <si>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</si>
  <si>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</si>
  <si>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</si>
  <si>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</si>
  <si>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</si>
  <si>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</si>
  <si>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</si>
  <si>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</si>
  <si>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</si>
  <si>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</si>
  <si>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</si>
  <si>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</si>
  <si>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</si>
  <si>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</si>
  <si>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</si>
  <si>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</si>
  <si>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</si>
  <si>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</si>
  <si>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</si>
  <si>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</si>
  <si>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</si>
  <si>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</si>
  <si>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</si>
  <si>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</si>
  <si>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</si>
  <si>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</si>
  <si>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</si>
  <si>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</si>
  <si>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</si>
  <si>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</si>
  <si>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</si>
  <si>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</si>
  <si>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</si>
  <si>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</si>
  <si>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</si>
  <si>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</si>
  <si>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</si>
  <si>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</si>
  <si>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</si>
  <si>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</si>
  <si>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</si>
  <si>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</si>
  <si>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</si>
  <si>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</si>
  <si>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</si>
  <si>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</si>
  <si>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</si>
  <si>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</si>
  <si>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</si>
  <si>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</si>
  <si>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</si>
  <si>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</si>
  <si>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</si>
  <si>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</si>
  <si>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</si>
  <si>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</si>
  <si>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</si>
  <si>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</si>
  <si>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</si>
  <si>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</si>
  <si>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</si>
  <si>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</si>
  <si>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</si>
  <si>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</si>
  <si>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</si>
  <si>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</si>
  <si>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</si>
  <si>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</si>
  <si>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</si>
  <si>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</si>
  <si>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</si>
  <si>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</si>
  <si>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</si>
  <si>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</si>
  <si>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</si>
  <si>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</si>
  <si>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</si>
  <si>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</si>
  <si>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</si>
  <si>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</si>
  <si>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</si>
  <si>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</si>
  <si>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</si>
  <si>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</si>
  <si>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</si>
  <si>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</si>
  <si>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</si>
  <si>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</si>
  <si>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</si>
  <si>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</si>
  <si>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</si>
  <si>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</si>
  <si>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</si>
  <si>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</si>
  <si>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</si>
  <si>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</si>
  <si>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</si>
  <si>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</si>
  <si>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</si>
  <si>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</si>
  <si>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</si>
  <si>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</si>
  <si>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</si>
  <si>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</si>
  <si>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</si>
  <si>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</si>
  <si>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</si>
  <si>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</si>
  <si>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</si>
  <si>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</si>
  <si>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</si>
  <si>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</si>
  <si>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</si>
  <si>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</si>
  <si>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</si>
  <si>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</si>
  <si>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</si>
  <si>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</si>
  <si>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</si>
  <si>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</si>
  <si>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</si>
  <si>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</si>
  <si>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</si>
  <si>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</si>
  <si>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</si>
  <si>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</si>
  <si>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</si>
  <si>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</si>
  <si>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</si>
  <si>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</si>
  <si>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</si>
  <si>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</si>
  <si>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</si>
  <si>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</si>
  <si>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</si>
  <si>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</si>
  <si>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</si>
  <si>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</si>
  <si>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</si>
  <si>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</si>
  <si>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</si>
  <si>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</si>
  <si>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</si>
  <si>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</si>
  <si>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</si>
  <si>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</si>
  <si>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</si>
  <si>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</si>
  <si>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</si>
  <si>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</si>
  <si>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</si>
  <si>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</si>
  <si>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</si>
  <si>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</si>
  <si>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</si>
  <si>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</si>
  <si>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</si>
  <si>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</si>
  <si>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</si>
  <si>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</si>
  <si>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</si>
  <si>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</si>
  <si>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</si>
  <si>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</si>
  <si>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</si>
  <si>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</si>
  <si>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</si>
  <si>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</si>
  <si>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</si>
  <si>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</si>
  <si>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</si>
  <si>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</si>
  <si>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</si>
  <si>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</si>
  <si>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</si>
  <si>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</si>
  <si>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</si>
  <si>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</si>
  <si>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</si>
  <si>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</si>
  <si>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</si>
  <si>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</si>
  <si>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</si>
  <si>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</si>
  <si>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</si>
  <si>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</si>
  <si>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</si>
  <si>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</si>
  <si>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</si>
  <si>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</si>
  <si>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</si>
  <si>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</si>
  <si>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</si>
  <si>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</si>
  <si>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</si>
  <si>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</si>
  <si>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</si>
  <si>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</si>
  <si>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</si>
  <si>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</si>
  <si>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</si>
  <si>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</si>
  <si>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</si>
  <si>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</si>
  <si>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</si>
  <si>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</si>
  <si>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</si>
  <si>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</si>
  <si>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</si>
  <si>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</si>
  <si>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</si>
  <si>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</si>
  <si>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</si>
  <si>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</si>
  <si>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</si>
  <si>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</si>
  <si>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</si>
  <si>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</si>
  <si>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</si>
  <si>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</si>
  <si>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</si>
  <si>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</si>
  <si>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</si>
  <si>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</si>
  <si>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</si>
  <si>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</si>
  <si>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</si>
  <si>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</si>
  <si>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</si>
  <si>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</si>
  <si>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</si>
  <si>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</si>
  <si>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</si>
  <si>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</si>
  <si>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</si>
  <si>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</si>
  <si>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</si>
  <si>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</si>
  <si>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</si>
  <si>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</si>
  <si>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</si>
  <si>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</si>
  <si>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</si>
  <si>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</si>
  <si>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</si>
  <si>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</si>
  <si>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</si>
  <si>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</si>
  <si>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</si>
  <si>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</si>
  <si>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</si>
  <si>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</si>
  <si>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</si>
  <si>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</si>
  <si>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</si>
  <si>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</si>
  <si>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</si>
  <si>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</si>
  <si>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</si>
  <si>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</si>
  <si>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</si>
  <si>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</si>
  <si>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</si>
  <si>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</si>
  <si>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</si>
  <si>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</si>
  <si>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</si>
  <si>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</si>
  <si>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</si>
  <si>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</si>
  <si>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</si>
  <si>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</si>
  <si>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</si>
  <si>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</si>
  <si>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</si>
  <si>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</si>
  <si>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</si>
  <si>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</si>
  <si>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</si>
  <si>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</si>
  <si>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</si>
  <si>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</si>
  <si>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</si>
  <si>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</si>
  <si>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</si>
  <si>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</si>
  <si>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</si>
  <si>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</si>
  <si>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</si>
  <si>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</si>
  <si>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</si>
  <si>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</si>
  <si>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</si>
  <si>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</si>
  <si>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</si>
  <si>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</si>
  <si>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</si>
  <si>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</si>
  <si>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</si>
  <si>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</si>
  <si>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</si>
  <si>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</si>
  <si>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</si>
  <si>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</si>
  <si>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</si>
  <si>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</si>
  <si>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</si>
  <si>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</si>
  <si>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</si>
  <si>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</si>
  <si>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</si>
  <si>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</si>
  <si>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</si>
  <si>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</si>
  <si>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</si>
  <si>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</si>
  <si>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</si>
  <si>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</si>
  <si>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</si>
  <si>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</si>
  <si>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</si>
  <si>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</si>
  <si>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</si>
  <si>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</si>
  <si>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</si>
  <si>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</si>
  <si>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</si>
  <si>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</si>
  <si>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</si>
  <si>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</si>
  <si>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</si>
  <si>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</si>
  <si>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</si>
  <si>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</si>
  <si>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</si>
  <si>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</si>
  <si>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</si>
  <si>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</si>
  <si>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</si>
  <si>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</si>
  <si>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</si>
  <si>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</si>
  <si>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</si>
  <si>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</si>
  <si>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</si>
  <si>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</si>
  <si>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</si>
  <si>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</si>
  <si>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</si>
  <si>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</si>
  <si>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</si>
  <si>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</si>
  <si>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</si>
  <si>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</si>
  <si>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</si>
  <si>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</si>
  <si>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</si>
  <si>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</si>
  <si>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</si>
  <si>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</si>
  <si>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</si>
  <si>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</si>
  <si>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</si>
  <si>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</si>
  <si>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</si>
  <si>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</si>
  <si>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</si>
  <si>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</si>
  <si>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</si>
  <si>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</si>
  <si>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</si>
  <si>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</si>
  <si>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</si>
  <si>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</si>
  <si>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</si>
  <si>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</si>
  <si>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</si>
  <si>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</si>
  <si>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</si>
  <si>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</si>
  <si>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</si>
  <si>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</si>
  <si>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</si>
  <si>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</si>
  <si>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</si>
  <si>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</si>
  <si>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</si>
  <si>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</si>
  <si>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</si>
  <si>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</si>
  <si>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</si>
  <si>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</si>
  <si>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</si>
  <si>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</si>
  <si>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</si>
  <si>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</si>
  <si>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</si>
  <si>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</si>
  <si>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</si>
  <si>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</si>
  <si>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</si>
  <si>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</si>
  <si>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</si>
  <si>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</si>
  <si>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</si>
  <si>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</si>
  <si>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</si>
  <si>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</si>
  <si>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</si>
  <si>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</si>
  <si>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</si>
  <si>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</si>
  <si>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</si>
  <si>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</si>
  <si>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</si>
  <si>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</si>
  <si>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</si>
  <si>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</si>
  <si>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</si>
  <si>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</si>
  <si>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</si>
  <si>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</si>
  <si>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</si>
  <si>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</si>
  <si>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</si>
  <si>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</si>
  <si>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</si>
  <si>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</si>
  <si>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</si>
  <si>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</si>
  <si>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</si>
  <si>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</si>
  <si>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</si>
  <si>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</si>
  <si>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</si>
  <si>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</si>
  <si>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</si>
  <si>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</si>
  <si>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</si>
  <si>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</si>
  <si>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</si>
  <si>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</si>
  <si>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</si>
  <si>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</si>
  <si>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</si>
  <si>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</si>
  <si>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</si>
  <si>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</si>
  <si>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</si>
  <si>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</si>
  <si>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</si>
  <si>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</si>
  <si>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</si>
  <si>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</si>
  <si>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</si>
  <si>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</si>
  <si>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</si>
  <si>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</si>
  <si>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</si>
  <si>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</si>
  <si>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</si>
  <si>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</si>
  <si>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</si>
  <si>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</si>
  <si>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</si>
  <si>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</si>
  <si>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</si>
  <si>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</si>
  <si>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</si>
  <si>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</si>
  <si>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</si>
  <si>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</si>
  <si>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</si>
  <si>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</si>
  <si>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</si>
  <si>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</si>
  <si>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</si>
  <si>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</si>
  <si>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</si>
  <si>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</si>
  <si>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</si>
  <si>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</si>
  <si>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</si>
  <si>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</si>
  <si>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</si>
  <si>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</si>
  <si>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</si>
  <si>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</si>
  <si>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</si>
  <si>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</si>
  <si>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</si>
  <si>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</si>
  <si>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</si>
  <si>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</si>
  <si>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</si>
  <si>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</si>
  <si>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</si>
  <si>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</si>
  <si>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</si>
  <si>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</si>
  <si>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</si>
  <si>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</si>
  <si>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</si>
  <si>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</si>
  <si>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</si>
  <si>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</si>
  <si>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</si>
  <si>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</si>
  <si>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</si>
  <si>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</si>
  <si>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</si>
  <si>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</si>
  <si>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</si>
  <si>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</si>
  <si>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</si>
  <si>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</si>
  <si>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</si>
  <si>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</si>
  <si>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</si>
  <si>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</si>
  <si>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</si>
  <si>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</si>
  <si>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</si>
  <si>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</si>
  <si>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</si>
  <si>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</si>
  <si>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</si>
  <si>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</si>
  <si>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</si>
  <si>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</si>
  <si>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</si>
  <si>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</si>
  <si>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</si>
  <si>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</si>
  <si>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</si>
  <si>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</si>
  <si>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</si>
  <si>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</si>
  <si>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</si>
  <si>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</si>
  <si>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</si>
  <si>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</si>
  <si>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</si>
  <si>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</si>
  <si>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</si>
  <si>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</si>
  <si>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</si>
  <si>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</si>
  <si>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</si>
  <si>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</si>
  <si>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</si>
  <si>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</si>
  <si>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</si>
  <si>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</si>
  <si>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</si>
  <si>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</si>
  <si>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</si>
  <si>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</si>
  <si>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</si>
  <si>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</si>
  <si>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</si>
  <si>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</si>
  <si>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</si>
  <si>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</si>
  <si>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</si>
  <si>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</si>
  <si>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</si>
  <si>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</si>
  <si>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</si>
  <si>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</si>
  <si>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</si>
  <si>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</si>
  <si>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</si>
  <si>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</si>
  <si>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</si>
  <si>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</si>
  <si>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</si>
  <si>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</si>
  <si>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</si>
  <si>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</si>
  <si>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</si>
  <si>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</si>
  <si>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</si>
  <si>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</si>
  <si>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</si>
  <si>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</si>
  <si>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</si>
  <si>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</si>
  <si>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</si>
  <si>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</si>
  <si>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</si>
  <si>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</si>
  <si>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</si>
  <si>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</si>
  <si>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</si>
  <si>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</si>
  <si>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</si>
  <si>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</si>
  <si>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</si>
  <si>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</si>
  <si>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</si>
  <si>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</si>
  <si>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</si>
  <si>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</si>
  <si>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</si>
  <si>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</si>
  <si>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</si>
  <si>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</si>
  <si>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</si>
  <si>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</si>
  <si>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</si>
  <si>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</si>
  <si>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</si>
  <si>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</si>
  <si>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</si>
  <si>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</si>
  <si>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</si>
  <si>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</si>
  <si>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</si>
  <si>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</si>
  <si>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</si>
  <si>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</si>
  <si>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</si>
  <si>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</si>
  <si>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</si>
  <si>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</si>
  <si>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</si>
  <si>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</si>
  <si>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</si>
  <si>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</si>
  <si>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</si>
  <si>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</si>
  <si>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</si>
  <si>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</si>
  <si>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</si>
  <si>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</si>
  <si>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</si>
  <si>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</si>
  <si>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</si>
  <si>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</si>
  <si>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</si>
  <si>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</si>
  <si>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</si>
  <si>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</si>
  <si>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</si>
  <si>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</si>
  <si>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</si>
  <si>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</si>
  <si>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</si>
  <si>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</si>
  <si>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</si>
  <si>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</si>
  <si>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</si>
  <si>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</si>
  <si>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</si>
  <si>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</si>
  <si>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</si>
  <si>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</si>
  <si>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</si>
  <si>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</si>
  <si>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</si>
  <si>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</si>
  <si>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</si>
  <si>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</si>
  <si>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</si>
  <si>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</si>
  <si>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</si>
  <si>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</si>
  <si>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</si>
  <si>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</si>
  <si>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</si>
  <si>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</si>
  <si>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</si>
  <si>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</si>
  <si>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</si>
  <si>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</si>
  <si>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</si>
  <si>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</si>
  <si>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</si>
  <si>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</si>
  <si>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</si>
  <si>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</si>
  <si>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</si>
  <si>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</si>
  <si>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</si>
  <si>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</si>
  <si>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</si>
  <si>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</si>
  <si>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</si>
  <si>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</si>
  <si>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</si>
  <si>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</si>
  <si>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</si>
  <si>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</si>
  <si>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</si>
  <si>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</si>
  <si>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</si>
  <si>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</si>
  <si>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</si>
  <si>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</si>
  <si>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</si>
  <si>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</si>
  <si>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</si>
  <si>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</si>
  <si>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</si>
  <si>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</si>
  <si>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</si>
  <si>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</si>
  <si>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</si>
  <si>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</si>
  <si>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</si>
  <si>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</si>
  <si>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</si>
  <si>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</si>
  <si>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</si>
  <si>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</si>
  <si>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</si>
  <si>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</si>
  <si>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</si>
  <si>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</si>
  <si>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</si>
  <si>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</si>
  <si>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</si>
  <si>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</si>
  <si>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</si>
  <si>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</si>
  <si>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</si>
  <si>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</si>
  <si>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</si>
  <si>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</si>
  <si>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</si>
  <si>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</si>
  <si>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</si>
  <si>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</si>
  <si>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</si>
  <si>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</si>
  <si>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</si>
  <si>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</si>
  <si>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</si>
  <si>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</si>
  <si>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</si>
  <si>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</si>
  <si>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</si>
  <si>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</si>
  <si>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</si>
  <si>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</si>
  <si>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</si>
  <si>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</si>
  <si>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</si>
  <si>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</si>
  <si>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</si>
  <si>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</si>
  <si>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</si>
  <si>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</si>
  <si>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</si>
  <si>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</si>
  <si>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</si>
  <si>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</si>
  <si>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</si>
  <si>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</si>
  <si>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</si>
  <si>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</si>
  <si>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</si>
  <si>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</si>
  <si>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</si>
  <si>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</si>
  <si>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</si>
  <si>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</si>
  <si>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</si>
  <si>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</si>
  <si>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</si>
  <si>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</si>
  <si>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</si>
  <si>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</si>
  <si>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</si>
  <si>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</si>
  <si>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</si>
  <si>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</si>
  <si>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</si>
  <si>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</si>
  <si>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</si>
  <si>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</si>
  <si>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</si>
  <si>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</si>
  <si>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</si>
  <si>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</si>
  <si>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</si>
  <si>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</si>
  <si>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</si>
  <si>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</si>
  <si>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</si>
  <si>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</si>
  <si>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</si>
  <si>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</si>
  <si>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</si>
  <si>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</si>
  <si>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</si>
  <si>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</si>
  <si>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</si>
  <si>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</si>
  <si>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</si>
  <si>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</si>
  <si>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</si>
  <si>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</si>
  <si>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</si>
  <si>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</si>
  <si>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</si>
  <si>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</si>
  <si>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</si>
  <si>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</si>
  <si>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</si>
  <si>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</si>
  <si>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</si>
  <si>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</si>
  <si>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</si>
  <si>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</si>
  <si>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</si>
  <si>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</si>
  <si>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</si>
  <si>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</si>
  <si>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</si>
  <si>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</si>
  <si>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</si>
  <si>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</si>
  <si>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</si>
  <si>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</si>
  <si>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</si>
  <si>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</si>
  <si>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</si>
  <si>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</si>
  <si>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</si>
  <si>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</si>
  <si>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</si>
  <si>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</si>
  <si>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</si>
  <si>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</si>
  <si>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</si>
  <si>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</si>
  <si>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</si>
  <si>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</si>
  <si>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</si>
  <si>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</si>
  <si>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</si>
  <si>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</si>
  <si>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</si>
  <si>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</si>
  <si>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</si>
  <si>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</si>
  <si>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</si>
  <si>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</si>
  <si>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</si>
  <si>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</si>
  <si>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</si>
  <si>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</si>
  <si>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</si>
  <si>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</si>
  <si>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</si>
  <si>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</si>
  <si>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</si>
  <si>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</si>
  <si>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</si>
  <si>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</si>
  <si>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</si>
  <si>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</si>
  <si>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</si>
  <si>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</si>
  <si>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</si>
  <si>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</si>
  <si>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</si>
  <si>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</si>
  <si>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</si>
  <si>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</si>
  <si>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</si>
  <si>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</si>
  <si>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</si>
  <si>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</si>
  <si>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</si>
  <si>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</si>
  <si>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</si>
  <si>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</si>
  <si>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</si>
  <si>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</si>
  <si>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</si>
  <si>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</si>
  <si>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</si>
  <si>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</si>
  <si>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</si>
  <si>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</si>
  <si>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</si>
  <si>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</si>
  <si>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</si>
  <si>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</si>
  <si>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</si>
  <si>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</si>
  <si>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</si>
  <si>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</si>
  <si>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</si>
  <si>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</si>
  <si>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</si>
  <si>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</si>
  <si>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</si>
  <si>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</si>
  <si>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</si>
  <si>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</si>
  <si>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</si>
  <si>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</si>
  <si>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</si>
  <si>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</si>
  <si>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</si>
  <si>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</si>
  <si>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</si>
  <si>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</si>
  <si>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</si>
  <si>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</si>
  <si>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</si>
  <si>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</si>
  <si>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</si>
  <si>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</si>
  <si>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</si>
  <si>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</si>
  <si>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</si>
  <si>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</si>
  <si>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</si>
  <si>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</si>
  <si>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</si>
  <si>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</si>
  <si>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</si>
  <si>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</si>
  <si>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</si>
  <si>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</si>
  <si>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</si>
  <si>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</si>
  <si>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</si>
  <si>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</si>
  <si>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</si>
  <si>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</si>
  <si>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</si>
  <si>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</si>
  <si>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</si>
  <si>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</si>
  <si>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</si>
  <si>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</si>
  <si>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</si>
  <si>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</si>
  <si>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</si>
  <si>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</si>
  <si>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</si>
  <si>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</si>
  <si>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</si>
  <si>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</si>
  <si>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</si>
  <si>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</si>
  <si>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</si>
  <si>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</si>
  <si>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</si>
  <si>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</si>
  <si>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</si>
  <si>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</si>
  <si>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</si>
  <si>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</si>
  <si>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</si>
  <si>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</si>
  <si>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</si>
  <si>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</si>
  <si>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</si>
  <si>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</si>
  <si>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</si>
  <si>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</si>
  <si>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</si>
  <si>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</si>
  <si>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</si>
  <si>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</si>
  <si>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</si>
  <si>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</si>
  <si>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</si>
  <si>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</si>
  <si>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</si>
  <si>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</si>
  <si>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</si>
  <si>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</si>
  <si>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</si>
  <si>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</si>
  <si>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</si>
  <si>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</si>
  <si>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</si>
  <si>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</si>
  <si>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</si>
  <si>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</si>
  <si>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</si>
  <si>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</si>
  <si>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</si>
  <si>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</si>
  <si>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</si>
  <si>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</si>
  <si>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</si>
  <si>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</si>
  <si>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</si>
  <si>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</si>
  <si>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</si>
  <si>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</si>
  <si>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</si>
  <si>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</si>
  <si>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</si>
  <si>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</si>
  <si>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</si>
  <si>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</si>
  <si>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</si>
  <si>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</si>
  <si>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</si>
  <si>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</si>
  <si>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</si>
  <si>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</si>
  <si>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</si>
  <si>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</si>
  <si>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</si>
  <si>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</si>
  <si>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</si>
  <si>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</si>
  <si>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</si>
  <si>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</si>
  <si>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</si>
  <si>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</si>
  <si>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</si>
  <si>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</si>
  <si>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</si>
  <si>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</si>
  <si>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</si>
  <si>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</si>
  <si>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</si>
  <si>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</si>
  <si>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</si>
  <si>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</si>
  <si>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</si>
  <si>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</si>
  <si>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</si>
  <si>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</si>
  <si>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</si>
  <si>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</si>
  <si>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</si>
  <si>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</si>
  <si>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</si>
  <si>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</si>
  <si>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</si>
  <si>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</si>
  <si>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</si>
  <si>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</si>
  <si>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</si>
  <si>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</si>
  <si>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</si>
  <si>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</si>
  <si>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</si>
  <si>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</si>
  <si>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</si>
  <si>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</si>
  <si>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</si>
  <si>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</si>
  <si>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</si>
  <si>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</si>
  <si>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</si>
  <si>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</si>
  <si>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</si>
  <si>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</si>
  <si>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</si>
  <si>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</si>
  <si>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</si>
  <si>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</si>
  <si>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</si>
  <si>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</si>
  <si>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</si>
  <si>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</si>
  <si>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</si>
  <si>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</si>
  <si>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</si>
  <si>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</si>
  <si>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</si>
  <si>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</si>
  <si>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</si>
  <si>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</si>
  <si>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</si>
  <si>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</si>
  <si>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</si>
  <si>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</si>
  <si>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</si>
  <si>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</si>
  <si>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</si>
  <si>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</si>
  <si>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</si>
  <si>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</si>
  <si>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</si>
  <si>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</si>
  <si>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</si>
  <si>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</si>
  <si>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</si>
  <si>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</si>
  <si>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</si>
  <si>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</si>
  <si>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</si>
  <si>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</si>
  <si>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</si>
  <si>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</si>
  <si>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</si>
  <si>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</si>
  <si>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</si>
  <si>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</si>
  <si>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</si>
  <si>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</si>
  <si>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</si>
  <si>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</si>
  <si>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</si>
  <si>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</si>
  <si>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</si>
  <si>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</si>
  <si>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</si>
  <si>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</si>
  <si>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</si>
  <si>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</si>
  <si>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</si>
  <si>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</si>
  <si>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</si>
  <si>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</si>
  <si>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</si>
  <si>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</si>
  <si>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</si>
  <si>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</si>
  <si>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</si>
  <si>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</si>
  <si>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</si>
  <si>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</si>
  <si>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</si>
  <si>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</si>
  <si>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</si>
  <si>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</si>
  <si>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</si>
  <si>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</si>
  <si>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</si>
  <si>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</si>
  <si>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</si>
  <si>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</si>
  <si>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</si>
  <si>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</si>
  <si>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</si>
  <si>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</si>
  <si>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</si>
  <si>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</si>
  <si>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</si>
  <si>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</si>
  <si>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</si>
  <si>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</si>
  <si>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</si>
  <si>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</si>
  <si>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</si>
  <si>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</si>
  <si>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</si>
  <si>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</si>
  <si>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</si>
  <si>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</si>
  <si>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</si>
  <si>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</si>
  <si>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</si>
  <si>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</si>
  <si>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</si>
  <si>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</si>
  <si>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</si>
  <si>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</si>
  <si>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</si>
  <si>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</si>
  <si>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</si>
  <si>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</si>
  <si>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</si>
  <si>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</si>
  <si>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</si>
  <si>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</si>
  <si>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</si>
  <si>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</si>
  <si>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</si>
  <si>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</si>
  <si>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</si>
  <si>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</si>
  <si>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</si>
  <si>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</si>
  <si>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</si>
  <si>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</si>
  <si>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</si>
  <si>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</si>
  <si>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</si>
  <si>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</si>
  <si>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</si>
  <si>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</si>
  <si>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</si>
  <si>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</si>
  <si>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</si>
  <si>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</si>
  <si>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</si>
  <si>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</si>
  <si>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</si>
  <si>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</si>
  <si>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</si>
  <si>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</si>
  <si>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</si>
  <si>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</si>
  <si>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</si>
  <si>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</si>
  <si>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</si>
  <si>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</si>
  <si>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</si>
  <si>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</si>
  <si>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</si>
  <si>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</si>
  <si>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</si>
  <si>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</si>
  <si>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</si>
  <si>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</si>
  <si>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</si>
  <si>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</si>
  <si>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</si>
  <si>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</si>
  <si>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</si>
  <si>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</si>
  <si>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</si>
  <si>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</si>
  <si>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</si>
  <si>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</si>
  <si>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</si>
  <si>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</si>
  <si>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</si>
  <si>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</si>
  <si>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</si>
  <si>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</si>
  <si>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</si>
  <si>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</si>
  <si>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</si>
  <si>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</si>
  <si>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</si>
  <si>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</si>
  <si>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</si>
  <si>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</si>
  <si>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</si>
  <si>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</si>
  <si>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</si>
  <si>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</si>
  <si>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</si>
  <si>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</si>
  <si>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</si>
  <si>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</si>
  <si>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</si>
  <si>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</si>
  <si>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</si>
  <si>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</si>
  <si>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</si>
  <si>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</si>
  <si>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</si>
  <si>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</si>
  <si>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</si>
  <si>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</si>
  <si>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</si>
  <si>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</si>
  <si>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</si>
  <si>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</si>
  <si>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</si>
  <si>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</si>
  <si>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</si>
  <si>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</si>
  <si>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</si>
  <si>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</si>
  <si>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</si>
  <si>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</si>
  <si>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</si>
  <si>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</si>
  <si>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</si>
  <si>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</si>
  <si>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</si>
  <si>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</si>
  <si>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</si>
  <si>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</si>
  <si>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</si>
  <si>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</si>
  <si>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</si>
  <si>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</si>
  <si>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</si>
  <si>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</si>
  <si>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</si>
  <si>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</si>
  <si>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</si>
  <si>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</si>
  <si>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</si>
  <si>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</si>
  <si>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</si>
  <si>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</si>
  <si>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</si>
  <si>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</si>
  <si>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</si>
  <si>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</si>
  <si>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</si>
  <si>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</si>
  <si>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</si>
  <si>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</si>
  <si>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</si>
  <si>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</si>
  <si>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</si>
  <si>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</si>
  <si>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</si>
  <si>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</si>
  <si>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</si>
  <si>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</si>
  <si>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</si>
  <si>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</si>
  <si>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</si>
  <si>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</si>
  <si>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</si>
  <si>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</si>
  <si>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</si>
  <si>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</si>
  <si>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</si>
  <si>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</si>
  <si>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</si>
  <si>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</si>
  <si>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</si>
  <si>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</si>
  <si>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</si>
  <si>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</si>
  <si>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</si>
  <si>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</si>
  <si>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</si>
  <si>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</si>
  <si>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</si>
  <si>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</si>
  <si>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</si>
  <si>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</si>
  <si>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</si>
  <si>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</si>
  <si>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</si>
  <si>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</si>
  <si>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</si>
  <si>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</si>
  <si>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</si>
  <si>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</si>
  <si>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</si>
  <si>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</si>
  <si>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</si>
  <si>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</si>
  <si>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</si>
  <si>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</si>
  <si>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</si>
  <si>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</si>
  <si>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</si>
  <si>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</si>
  <si>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</si>
  <si>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</si>
  <si>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</si>
  <si>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</si>
  <si>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</si>
  <si>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</si>
  <si>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</si>
  <si>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</si>
  <si>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</si>
  <si>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</si>
  <si>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</si>
  <si>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</si>
  <si>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</si>
  <si>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</si>
  <si>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</si>
  <si>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</si>
  <si>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</si>
  <si>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</si>
  <si>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</si>
  <si>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</si>
  <si>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</si>
  <si>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</si>
  <si>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</si>
  <si>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</si>
  <si>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</si>
  <si>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</si>
  <si>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</si>
  <si>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</si>
  <si>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</si>
  <si>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</si>
  <si>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</si>
  <si>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</si>
  <si>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</si>
  <si>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</si>
  <si>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</si>
  <si>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</si>
  <si>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</si>
  <si>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</si>
  <si>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</si>
  <si>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</si>
  <si>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</si>
  <si>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</si>
  <si>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</si>
  <si>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</si>
  <si>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</si>
  <si>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</si>
  <si>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</si>
  <si>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</si>
  <si>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</si>
  <si>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</si>
  <si>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</si>
  <si>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</si>
  <si>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</si>
  <si>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</si>
  <si>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</si>
  <si>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</si>
  <si>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</si>
  <si>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</si>
  <si>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</si>
  <si>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</si>
  <si>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</si>
  <si>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</si>
  <si>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</si>
  <si>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</si>
  <si>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</si>
  <si>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</si>
  <si>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</si>
  <si>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</si>
  <si>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</si>
  <si>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</si>
  <si>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</si>
  <si>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</si>
  <si>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</si>
  <si>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</si>
  <si>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</si>
  <si>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</si>
  <si>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</si>
  <si>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</si>
  <si>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</si>
  <si>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</si>
  <si>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</si>
  <si>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</si>
  <si>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</si>
  <si>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</si>
  <si>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</si>
  <si>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</si>
  <si>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</si>
  <si>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</si>
  <si>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</si>
  <si>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</si>
  <si>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</si>
  <si>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</si>
  <si>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</si>
  <si>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</si>
  <si>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</si>
  <si>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</si>
  <si>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</si>
  <si>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</si>
  <si>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</si>
  <si>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</si>
  <si>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</si>
  <si>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</si>
  <si>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</si>
  <si>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</si>
  <si>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</si>
  <si>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</si>
  <si>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</si>
  <si>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</si>
  <si>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</si>
  <si>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</si>
  <si>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</si>
  <si>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</si>
  <si>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</si>
  <si>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</si>
  <si>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</si>
  <si>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</si>
  <si>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</si>
  <si>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</si>
  <si>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</si>
  <si>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</si>
  <si>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</si>
  <si>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</si>
  <si>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</si>
  <si>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</si>
  <si>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</si>
  <si>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</si>
  <si>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</si>
  <si>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</si>
  <si>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</si>
  <si>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</si>
  <si>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</si>
  <si>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</si>
  <si>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</si>
  <si>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</si>
  <si>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</si>
  <si>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</si>
  <si>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</si>
  <si>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</si>
  <si>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</si>
  <si>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</si>
  <si>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</si>
  <si>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</si>
  <si>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</si>
  <si>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</si>
  <si>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</si>
  <si>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</si>
  <si>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</si>
  <si>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</si>
  <si>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</si>
  <si>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</si>
  <si>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</si>
  <si>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</si>
  <si>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</si>
  <si>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</si>
  <si>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</si>
  <si>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</si>
  <si>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</si>
  <si>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</si>
  <si>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</si>
  <si>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</si>
  <si>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</si>
  <si>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</si>
  <si>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</si>
  <si>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</si>
  <si>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</si>
  <si>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</si>
  <si>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</si>
  <si>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</si>
  <si>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</si>
  <si>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</si>
  <si>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</si>
  <si>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</si>
  <si>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</si>
  <si>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</si>
  <si>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</si>
  <si>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</si>
  <si>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</si>
  <si>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</si>
  <si>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</si>
  <si>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</si>
  <si>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</si>
  <si>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</si>
  <si>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</si>
  <si>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</si>
  <si>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</si>
  <si>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</si>
  <si>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</si>
  <si>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</si>
  <si>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</si>
  <si>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</si>
  <si>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</si>
  <si>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</si>
  <si>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</si>
  <si>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</si>
  <si>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</si>
  <si>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</si>
  <si>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</si>
  <si>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</si>
  <si>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</si>
  <si>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</si>
  <si>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</si>
  <si>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</si>
  <si>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</si>
  <si>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</si>
  <si>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</si>
  <si>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</si>
  <si>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</si>
  <si>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</si>
  <si>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</si>
  <si>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</si>
  <si>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</si>
  <si>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</si>
  <si>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</si>
  <si>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</si>
  <si>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</si>
  <si>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</si>
  <si>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</si>
  <si>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</si>
  <si>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</si>
  <si>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</si>
  <si>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</si>
  <si>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</si>
  <si>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</si>
  <si>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</si>
  <si>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</si>
  <si>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</si>
  <si>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</si>
  <si>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</si>
  <si>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</si>
  <si>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</si>
  <si>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</si>
  <si>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</si>
  <si>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</si>
  <si>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</si>
  <si>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</si>
  <si>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</si>
  <si>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</si>
  <si>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</si>
  <si>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</si>
  <si>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</si>
  <si>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</si>
  <si>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</si>
  <si>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</si>
  <si>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</si>
  <si>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</si>
  <si>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</si>
  <si>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</si>
  <si>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</si>
  <si>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</si>
  <si>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</si>
  <si>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</si>
  <si>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</si>
  <si>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</si>
  <si>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</si>
  <si>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</si>
  <si>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</si>
  <si>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</si>
  <si>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</si>
  <si>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</si>
  <si>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</si>
  <si>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</si>
  <si>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</si>
  <si>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</si>
  <si>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</si>
  <si>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</si>
  <si>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</si>
  <si>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</si>
  <si>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</si>
  <si>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</si>
  <si>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</si>
  <si>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</si>
  <si>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</si>
  <si>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</si>
  <si>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</si>
  <si>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</si>
  <si>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</si>
  <si>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</si>
  <si>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</si>
  <si>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</si>
  <si>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</si>
  <si>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</si>
  <si>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</si>
  <si>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</si>
  <si>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</si>
  <si>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</si>
  <si>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</si>
  <si>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</si>
  <si>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</si>
  <si>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</si>
  <si>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</si>
  <si>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</si>
  <si>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</si>
  <si>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</si>
  <si>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</si>
  <si>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</si>
  <si>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</si>
  <si>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</si>
  <si>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</si>
  <si>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</si>
  <si>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</si>
  <si>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</si>
  <si>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</si>
  <si>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</si>
  <si>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</si>
  <si>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</si>
  <si>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</si>
  <si>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</si>
  <si>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</si>
  <si>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</si>
  <si>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</si>
  <si>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</si>
  <si>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</si>
  <si>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</si>
  <si>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</si>
  <si>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</si>
  <si>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</si>
  <si>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</si>
  <si>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</si>
  <si>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</si>
  <si>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</si>
  <si>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</si>
  <si>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</si>
  <si>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</si>
  <si>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</si>
  <si>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</si>
  <si>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</si>
  <si>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</si>
  <si>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</si>
  <si>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</si>
  <si>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</si>
  <si>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</si>
  <si>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</si>
  <si>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</si>
  <si>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</si>
  <si>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</si>
  <si>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</si>
  <si>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</si>
  <si>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</si>
  <si>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</si>
  <si>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</si>
  <si>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</si>
  <si>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</si>
  <si>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</si>
  <si>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</si>
  <si>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</si>
  <si>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</si>
  <si>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</si>
  <si>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</si>
  <si>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</si>
  <si>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</si>
  <si>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</si>
  <si>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</si>
  <si>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</si>
  <si>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</si>
  <si>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</si>
  <si>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</si>
  <si>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</si>
  <si>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</si>
  <si>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</si>
  <si>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</si>
  <si>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</si>
  <si>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</si>
  <si>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</si>
  <si>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</si>
  <si>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</si>
  <si>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</si>
  <si>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</si>
  <si>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</si>
  <si>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</si>
  <si>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</si>
  <si>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</si>
  <si>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</si>
  <si>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</si>
  <si>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</si>
  <si>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</si>
  <si>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</si>
  <si>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</si>
  <si>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</si>
  <si>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</si>
  <si>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</si>
  <si>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</si>
  <si>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</si>
  <si>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</si>
  <si>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</si>
  <si>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</si>
  <si>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</si>
  <si>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</si>
  <si>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</si>
  <si>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</si>
  <si>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</si>
  <si>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</si>
  <si>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</si>
  <si>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</si>
  <si>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</si>
  <si>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</si>
  <si>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</si>
  <si>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</si>
  <si>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</si>
  <si>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</si>
  <si>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</si>
  <si>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</si>
  <si>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</si>
  <si>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</si>
  <si>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</si>
  <si>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</si>
  <si>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</si>
  <si>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</si>
  <si>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</si>
  <si>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</si>
  <si>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</si>
  <si>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</si>
  <si>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</si>
  <si>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</si>
  <si>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</si>
  <si>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</si>
  <si>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</si>
  <si>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</si>
  <si>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</si>
  <si>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</si>
  <si>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</si>
  <si>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</si>
  <si>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</si>
  <si>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</si>
  <si>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</si>
  <si>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</si>
  <si>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</si>
  <si>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</si>
  <si>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</si>
  <si>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</si>
  <si>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</si>
  <si>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</si>
  <si>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</si>
  <si>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</si>
  <si>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</si>
  <si>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</si>
  <si>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</si>
  <si>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</si>
  <si>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</si>
  <si>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</si>
  <si>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</si>
  <si>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</si>
  <si>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</si>
  <si>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</si>
  <si>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</si>
  <si>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</si>
  <si>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</si>
  <si>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</si>
  <si>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</si>
  <si>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</si>
  <si>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</si>
  <si>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</si>
  <si>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</si>
  <si>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</si>
  <si>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</si>
  <si>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</si>
  <si>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</si>
  <si>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</si>
  <si>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</si>
  <si>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</si>
  <si>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</si>
  <si>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</si>
  <si>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</si>
  <si>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</si>
  <si>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</si>
  <si>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</si>
  <si>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</si>
  <si>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</si>
  <si>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</si>
  <si>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</si>
  <si>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</si>
  <si>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</si>
  <si>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</si>
  <si>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</si>
  <si>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</si>
  <si>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</si>
  <si>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</si>
  <si>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</si>
  <si>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</si>
  <si>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</si>
  <si>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</si>
  <si>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</si>
  <si>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</si>
  <si>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</si>
  <si>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</si>
  <si>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</si>
  <si>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</si>
  <si>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</si>
  <si>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</si>
  <si>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</si>
  <si>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</si>
  <si>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</si>
  <si>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</si>
  <si>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</si>
  <si>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</si>
  <si>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</si>
  <si>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</si>
  <si>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</si>
  <si>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</si>
  <si>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</si>
  <si>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</si>
  <si>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</si>
  <si>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</si>
  <si>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</si>
  <si>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</si>
  <si>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</si>
  <si>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</si>
  <si>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</si>
  <si>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</si>
  <si>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</si>
  <si>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</si>
  <si>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</si>
  <si>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</si>
  <si>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</si>
  <si>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</si>
  <si>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</si>
  <si>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</si>
  <si>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</si>
  <si>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</si>
  <si>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</si>
  <si>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</si>
  <si>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</si>
  <si>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</si>
  <si>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</si>
  <si>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</si>
  <si>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</si>
  <si>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</si>
  <si>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</si>
  <si>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</si>
  <si>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</si>
  <si>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</si>
  <si>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</si>
  <si>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</si>
  <si>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</si>
  <si>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</si>
  <si>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</si>
  <si>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</si>
  <si>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</si>
  <si>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</si>
  <si>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</si>
  <si>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</si>
  <si>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</si>
  <si>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</si>
  <si>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</si>
  <si>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</si>
  <si>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</si>
  <si>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</si>
  <si>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</si>
  <si>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</si>
  <si>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</si>
  <si>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</si>
  <si>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</si>
  <si>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</si>
  <si>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</si>
  <si>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</si>
  <si>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</si>
  <si>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</si>
  <si>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</si>
  <si>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</si>
  <si>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</si>
  <si>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</si>
  <si>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</si>
  <si>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</si>
  <si>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</si>
  <si>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</si>
  <si>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</si>
  <si>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</si>
  <si>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</si>
  <si>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</si>
  <si>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</si>
  <si>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</si>
  <si>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</si>
  <si>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</si>
  <si>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</si>
  <si>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</si>
  <si>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</si>
  <si>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</si>
  <si>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</si>
  <si>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</si>
  <si>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</si>
  <si>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</si>
  <si>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</si>
  <si>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</si>
  <si>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</si>
  <si>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</si>
  <si>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</si>
  <si>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</si>
  <si>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</si>
  <si>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</si>
  <si>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</si>
  <si>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</si>
  <si>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</si>
  <si>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</si>
  <si>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</si>
  <si>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</si>
  <si>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</si>
  <si>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</si>
  <si>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</si>
  <si>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</si>
  <si>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</si>
  <si>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</si>
  <si>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</si>
  <si>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</si>
  <si>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</si>
  <si>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</si>
  <si>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</si>
  <si>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</si>
  <si>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</si>
  <si>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</si>
  <si>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</si>
  <si>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</si>
  <si>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</si>
  <si>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</si>
  <si>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</si>
  <si>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</si>
  <si>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</si>
  <si>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</si>
  <si>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</si>
  <si>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</si>
  <si>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</si>
  <si>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</si>
  <si>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</si>
  <si>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</si>
  <si>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</si>
  <si>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</si>
  <si>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</si>
  <si>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</si>
  <si>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</si>
  <si>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</si>
  <si>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</si>
  <si>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</si>
  <si>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</si>
  <si>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</si>
  <si>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</si>
  <si>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</si>
  <si>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</si>
  <si>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</si>
  <si>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</si>
  <si>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</si>
  <si>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</si>
  <si>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</si>
  <si>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</si>
  <si>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</si>
  <si>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</si>
  <si>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</si>
  <si>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</si>
  <si>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</si>
  <si>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</si>
  <si>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</si>
  <si>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</si>
  <si>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</si>
  <si>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</si>
  <si>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</si>
  <si>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</si>
  <si>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</si>
  <si>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</si>
  <si>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</si>
  <si>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</si>
  <si>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</si>
  <si>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</si>
  <si>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</si>
  <si>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</si>
  <si>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</si>
  <si>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</si>
  <si>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</si>
  <si>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</si>
  <si>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</si>
  <si>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</si>
  <si>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</si>
  <si>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</si>
  <si>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</si>
  <si>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</si>
  <si>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</si>
  <si>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</si>
  <si>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</si>
  <si>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</si>
  <si>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</si>
  <si>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</si>
  <si>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</si>
  <si>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</si>
  <si>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</si>
  <si>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</si>
  <si>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</si>
  <si>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</si>
  <si>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</si>
  <si>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</si>
  <si>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</si>
  <si>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</si>
  <si>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</si>
  <si>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</si>
  <si>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</si>
  <si>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</si>
  <si>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</si>
  <si>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</si>
  <si>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</si>
  <si>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</si>
  <si>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</si>
  <si>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</si>
  <si>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</si>
  <si>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</si>
  <si>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</si>
  <si>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</si>
  <si>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</si>
  <si>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</si>
  <si>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</si>
  <si>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</si>
  <si>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</si>
  <si>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</si>
  <si>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</si>
  <si>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</si>
  <si>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</si>
  <si>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</si>
  <si>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</si>
  <si>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</si>
  <si>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</si>
  <si>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</si>
  <si>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</si>
  <si>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</si>
  <si>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</si>
  <si>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</si>
  <si>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</si>
  <si>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</si>
  <si>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</si>
  <si>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</si>
  <si>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</si>
  <si>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</si>
  <si>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</si>
  <si>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</si>
  <si>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</si>
  <si>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</si>
  <si>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</si>
  <si>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</si>
  <si>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</si>
  <si>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</si>
  <si>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</si>
  <si>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</si>
  <si>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</si>
  <si>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</si>
  <si>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</si>
  <si>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</si>
  <si>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</si>
  <si>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</si>
  <si>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</si>
  <si>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</si>
  <si>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</si>
  <si>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</si>
  <si>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</si>
  <si>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</si>
  <si>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</si>
  <si>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</si>
  <si>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</si>
  <si>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</si>
  <si>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</si>
  <si>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</si>
  <si>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</si>
  <si>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</si>
  <si>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</si>
  <si>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</si>
  <si>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</si>
  <si>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</si>
  <si>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</si>
  <si>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</si>
  <si>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</si>
  <si>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</si>
  <si>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</si>
  <si>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</si>
  <si>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</si>
  <si>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</si>
  <si>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</si>
  <si>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</si>
  <si>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</si>
  <si>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</si>
  <si>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</si>
  <si>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</si>
  <si>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</si>
  <si>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</si>
  <si>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</si>
  <si>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</si>
  <si>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</si>
  <si>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</si>
  <si>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</si>
  <si>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</si>
  <si>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</si>
  <si>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</si>
  <si>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</si>
  <si>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</si>
  <si>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</si>
  <si>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</si>
  <si>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</si>
  <si>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</si>
  <si>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</si>
  <si>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</si>
  <si>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</si>
  <si>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</si>
  <si>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</si>
  <si>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</si>
  <si>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</si>
  <si>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</si>
  <si>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</si>
  <si>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</si>
  <si>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</si>
  <si>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</si>
  <si>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</si>
  <si>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</si>
  <si>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</si>
  <si>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</si>
  <si>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</si>
  <si>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</si>
  <si>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</si>
  <si>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</si>
  <si>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</si>
  <si>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</si>
  <si>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</si>
  <si>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</si>
  <si>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</si>
  <si>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</si>
  <si>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</si>
  <si>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</si>
  <si>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</si>
  <si>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</si>
  <si>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</si>
  <si>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</si>
  <si>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</si>
  <si>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</si>
  <si>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</si>
  <si>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</si>
  <si>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</si>
  <si>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</si>
  <si>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</si>
  <si>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</si>
  <si>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</si>
  <si>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</si>
  <si>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</si>
  <si>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</si>
  <si>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</si>
  <si>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</si>
  <si>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</si>
  <si>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</si>
  <si>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</si>
  <si>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</si>
  <si>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</si>
  <si>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</si>
  <si>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</si>
  <si>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</si>
  <si>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</si>
  <si>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</si>
  <si>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</si>
  <si>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</si>
  <si>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</si>
  <si>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</si>
  <si>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</si>
  <si>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</si>
  <si>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</si>
  <si>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</si>
  <si>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</si>
  <si>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</si>
  <si>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</si>
  <si>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</si>
  <si>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</si>
  <si>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</si>
  <si>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</si>
  <si>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</si>
  <si>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</si>
  <si>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</si>
  <si>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</si>
  <si>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</si>
  <si>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</si>
  <si>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</si>
  <si>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</si>
  <si>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</si>
  <si>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</si>
  <si>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</si>
  <si>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</si>
  <si>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</si>
  <si>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</si>
  <si>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</si>
  <si>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</si>
  <si>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</si>
  <si>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</si>
  <si>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</si>
  <si>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</si>
  <si>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</si>
  <si>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</si>
  <si>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</si>
  <si>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</si>
  <si>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</si>
  <si>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</si>
  <si>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</si>
  <si>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</si>
  <si>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</si>
  <si>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</si>
  <si>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</si>
  <si>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</si>
  <si>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</si>
  <si>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</si>
  <si>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</si>
  <si>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</si>
  <si>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</si>
  <si>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</si>
  <si>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</si>
  <si>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</si>
  <si>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</si>
  <si>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</si>
  <si>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</si>
  <si>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</si>
  <si>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</si>
  <si>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</si>
  <si>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</si>
  <si>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</si>
  <si>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</si>
  <si>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</si>
  <si>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</si>
  <si>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</si>
  <si>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</si>
  <si>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</si>
  <si>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</si>
  <si>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</si>
  <si>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</si>
  <si>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</si>
  <si>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</si>
  <si>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</si>
  <si>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</si>
  <si>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</si>
  <si>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</si>
  <si>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</si>
  <si>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</si>
  <si>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</si>
  <si>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</si>
  <si>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</si>
  <si>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</si>
  <si>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</si>
  <si>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</si>
  <si>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</si>
  <si>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</si>
  <si>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</si>
  <si>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</si>
  <si>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</si>
  <si>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</si>
  <si>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</si>
  <si>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</si>
  <si>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</si>
  <si>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</si>
  <si>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</si>
  <si>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</si>
  <si>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</si>
  <si>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</si>
  <si>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</si>
  <si>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</si>
  <si>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</si>
  <si>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</si>
  <si>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</si>
  <si>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</si>
  <si>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</si>
  <si>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</si>
  <si>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</si>
  <si>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</si>
  <si>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</si>
  <si>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</si>
  <si>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</si>
  <si>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</si>
  <si>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</si>
  <si>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</si>
  <si>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</si>
  <si>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</si>
  <si>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</si>
  <si>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</si>
  <si>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</si>
  <si>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</si>
  <si>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</si>
  <si>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</si>
  <si>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</si>
  <si>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</si>
  <si>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</si>
  <si>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</si>
  <si>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</si>
  <si>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</si>
  <si>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</si>
  <si>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</si>
  <si>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</si>
  <si>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</si>
  <si>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</si>
  <si>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</si>
  <si>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</si>
  <si>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</si>
  <si>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</si>
  <si>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</si>
  <si>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</si>
  <si>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</si>
  <si>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</si>
  <si>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</si>
  <si>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</si>
  <si>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</si>
  <si>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</si>
  <si>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</si>
  <si>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</si>
  <si>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</si>
  <si>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</si>
  <si>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</si>
  <si>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</si>
  <si>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</si>
  <si>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</si>
  <si>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</si>
  <si>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</si>
  <si>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</si>
  <si>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</si>
  <si>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</si>
  <si>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</si>
  <si>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</si>
  <si>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</si>
  <si>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</si>
  <si>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</si>
  <si>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</si>
  <si>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</si>
  <si>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</si>
  <si>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</si>
  <si>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</si>
  <si>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</si>
  <si>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</si>
  <si>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</si>
  <si>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</si>
  <si>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</si>
  <si>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</si>
  <si>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</si>
  <si>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</si>
  <si>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</si>
  <si>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</si>
  <si>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</si>
  <si>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</si>
  <si>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</si>
  <si>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</si>
  <si>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</si>
  <si>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</si>
  <si>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</si>
  <si>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</si>
  <si>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</si>
  <si>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</si>
  <si>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</si>
  <si>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</si>
  <si>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</si>
  <si>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</si>
  <si>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</si>
  <si>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</si>
  <si>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</si>
  <si>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</si>
  <si>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</si>
  <si>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</si>
  <si>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</si>
  <si>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</si>
  <si>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</si>
  <si>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</si>
  <si>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</si>
  <si>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</si>
  <si>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</si>
  <si>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</si>
  <si>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</si>
  <si>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</si>
  <si>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</si>
  <si>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</si>
  <si>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</si>
  <si>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</si>
  <si>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</si>
  <si>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</si>
  <si>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</si>
  <si>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</si>
  <si>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</si>
  <si>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</si>
  <si>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</si>
  <si>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</si>
  <si>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</si>
  <si>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</si>
  <si>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</si>
  <si>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</si>
  <si>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</si>
  <si>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</si>
  <si>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</si>
  <si>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</si>
  <si>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</si>
  <si>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</si>
  <si>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</si>
  <si>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</si>
  <si>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</si>
  <si>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</si>
  <si>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</si>
  <si>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</si>
  <si>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</si>
  <si>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</si>
  <si>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</si>
  <si>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</si>
  <si>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</si>
  <si>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</si>
  <si>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</si>
  <si>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</si>
  <si>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</si>
  <si>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</si>
  <si>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</si>
  <si>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</si>
  <si>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</si>
  <si>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</si>
  <si>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</si>
  <si>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</si>
  <si>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</si>
  <si>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</si>
  <si>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</si>
  <si>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</si>
  <si>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</si>
  <si>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</si>
  <si>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</si>
  <si>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</si>
  <si>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</si>
  <si>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</si>
  <si>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</si>
  <si>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</si>
  <si>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</si>
  <si>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</si>
  <si>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</si>
  <si>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</si>
  <si>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</si>
  <si>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</si>
  <si>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</si>
  <si>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</si>
  <si>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</si>
  <si>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</si>
  <si>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</si>
  <si>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</si>
  <si>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</si>
  <si>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</si>
  <si>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</si>
  <si>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</si>
  <si>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</si>
  <si>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</si>
  <si>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</si>
  <si>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</si>
  <si>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</si>
  <si>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</si>
  <si>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</si>
  <si>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</si>
  <si>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</si>
  <si>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</si>
  <si>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</si>
  <si>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</si>
  <si>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</si>
  <si>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</si>
  <si>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</si>
  <si>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</si>
  <si>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</si>
  <si>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</si>
  <si>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</si>
  <si>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</si>
  <si>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</si>
  <si>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</si>
  <si>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</si>
  <si>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</si>
  <si>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</si>
  <si>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</si>
  <si>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</si>
  <si>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</si>
  <si>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</si>
  <si>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</si>
  <si>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</si>
  <si>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</si>
  <si>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</si>
  <si>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</si>
  <si>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</si>
  <si>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</si>
  <si>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</si>
  <si>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</si>
  <si>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</si>
  <si>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</si>
  <si>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</si>
  <si>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</si>
  <si>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</si>
  <si>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</si>
  <si>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</si>
  <si>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</si>
  <si>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</si>
  <si>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</si>
  <si>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</si>
  <si>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</si>
  <si>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</si>
  <si>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</si>
  <si>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</si>
  <si>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</si>
  <si>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</si>
  <si>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</si>
  <si>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</si>
  <si>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</si>
  <si>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</si>
  <si>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</si>
  <si>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</si>
  <si>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</si>
  <si>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</si>
  <si>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</si>
  <si>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</si>
  <si>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</si>
  <si>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</si>
  <si>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</si>
  <si>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</si>
  <si>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</si>
  <si>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</si>
  <si>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</si>
  <si>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</si>
  <si>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</si>
  <si>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</si>
  <si>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</si>
  <si>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</si>
  <si>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</si>
  <si>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</si>
  <si>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</si>
  <si>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</si>
  <si>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</si>
  <si>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</si>
  <si>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</si>
  <si>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</si>
  <si>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</si>
  <si>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</si>
  <si>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</si>
  <si>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</si>
  <si>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</si>
  <si>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</si>
  <si>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</si>
  <si>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</si>
  <si>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</si>
  <si>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</si>
  <si>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</si>
  <si>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</si>
  <si>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</si>
  <si>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</si>
  <si>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</si>
  <si>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</si>
  <si>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</si>
  <si>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</si>
  <si>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</si>
  <si>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</si>
  <si>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</si>
  <si>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</si>
  <si>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</si>
  <si>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</si>
  <si>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</si>
  <si>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</si>
  <si>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</si>
  <si>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</si>
  <si>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</si>
  <si>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</si>
  <si>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</si>
  <si>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</si>
  <si>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</si>
  <si>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</si>
  <si>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</si>
  <si>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</si>
  <si>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</si>
  <si>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</si>
  <si>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</si>
  <si>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</si>
  <si>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</si>
  <si>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</si>
  <si>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</si>
  <si>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</si>
  <si>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</si>
  <si>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</si>
  <si>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</si>
  <si>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</si>
  <si>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</si>
  <si>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</si>
  <si>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</si>
  <si>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</si>
  <si>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</si>
  <si>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</si>
  <si>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</si>
  <si>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</si>
  <si>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</si>
  <si>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</si>
  <si>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</si>
  <si>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</si>
  <si>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</si>
  <si>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</si>
  <si>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</si>
  <si>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</si>
  <si>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</si>
  <si>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</si>
  <si>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</si>
  <si>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</si>
  <si>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</si>
  <si>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</si>
  <si>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</si>
  <si>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</si>
  <si>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</si>
  <si>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</si>
  <si>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</si>
  <si>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</si>
  <si>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</si>
  <si>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</si>
  <si>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</si>
  <si>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</si>
  <si>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</si>
  <si>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</si>
  <si>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</si>
  <si>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</si>
  <si>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</si>
  <si>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</si>
  <si>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</si>
  <si>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</si>
  <si>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</si>
  <si>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</si>
  <si>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</si>
  <si>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</si>
  <si>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</si>
  <si>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</si>
  <si>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</si>
  <si>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</si>
  <si>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</si>
  <si>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</si>
  <si>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</si>
  <si>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</si>
  <si>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</si>
  <si>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</si>
  <si>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</si>
  <si>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</si>
  <si>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</si>
  <si>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</si>
  <si>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</si>
  <si>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</si>
  <si>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</si>
  <si>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</si>
  <si>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</si>
  <si>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</si>
  <si>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</si>
  <si>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</si>
  <si>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</si>
  <si>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</si>
  <si>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</si>
  <si>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</si>
  <si>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</si>
  <si>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</si>
  <si>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</si>
  <si>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</si>
  <si>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</si>
  <si>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</si>
  <si>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</si>
  <si>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</si>
  <si>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</si>
  <si>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</si>
  <si>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</si>
  <si>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</si>
  <si>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</si>
  <si>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</si>
  <si>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</si>
  <si>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</si>
  <si>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</si>
  <si>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</si>
  <si>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2348SVEUČILIŠTE U SPLITU - FAKULTET GRAĐEVINARSTVA, ARHITEKTURE I GEODEZIJE</t>
  </si>
  <si>
    <t>Split, 16.09.2021.</t>
  </si>
  <si>
    <t>Tomislav Milat</t>
  </si>
  <si>
    <t>021/303-307</t>
  </si>
  <si>
    <t>tomislav.milat@st.ht.hr</t>
  </si>
  <si>
    <t>Plastic Busters MPA: Očuvanje biološke raznolikosti od plastike u zaštićenim morskim područjima na Mediteranu</t>
  </si>
  <si>
    <t>01.02.2018.</t>
  </si>
  <si>
    <t>30.04.2022.</t>
  </si>
  <si>
    <t>Krajnji je cilj Projekta poboljšati zaštitu staništa i vrsta u pelagijskim i obalnim morskim zaštićenim područjima kroz ciljano praćenje i procjenu, prevenciju i ublažavanje. To se postiže ubrzanjem prijenosa znanja, umrežavanjem morskih zaštićenih područja te sinergijom s europskim i mediteranskim procesima upravljanja.</t>
  </si>
  <si>
    <t xml:space="preserve">Italian national institute for enviromental protection and research, Direccion Gral Fondos Comunitarios </t>
  </si>
  <si>
    <t>E-CITIJENS - Sustav za podršku odlučivanju (SPO) u upravljanju hitnim situacijama za potrebe civilne zaštite zasnovan na građanskom novinarstvu, a za poboljšanje sigurnosti na području Jadrana</t>
  </si>
  <si>
    <t>01.01.2019.</t>
  </si>
  <si>
    <t>30.06.2022.</t>
  </si>
  <si>
    <t>Regija Molise</t>
  </si>
  <si>
    <t>Program Interrreg Italija-Hrvatska 2014.-2020.: Općeniti cilj projekta je povećati sigurnost hrvatskog i talijanskog područja Jadrana kod prirodnih katastrofa i katastrofa uzrokovanih ljudskim djelovanjem poboljšanjem mjera i instrumenata za prevenciju i upravljanje u slučaju opasnosti.</t>
  </si>
  <si>
    <t>Program Interrreg Italija-Hrvatska 2014.-2020.: Konačni rezultati bit će plan upravljanja rizikom usmjeren na savladavanje izvanrednih stanja s najmanjim mogućim utjecajem na društvo i gospodarstvo kao i razvoj sustava ranog upozorenja kako bi se povećala sigurnost i otpornost na prirodne katastrofe. Projekt će omogućiti sprječavanje, upravljanje i prevladavanje rizika od prirodnih katastrofa, zaštitit će ljudske živote kao i društveno-ekonomsku i društveno-kulturnu baštinu. Posebno, PMO-GATE cilja kreirati sinergiju između lokalnih autoriteta, istraživačkih instituta, škola i sveučilišta te građana, kako bi se upravljalo višestrukim opasnostima tipičnima za uključene regije.</t>
  </si>
  <si>
    <t>PMO-GATE - Sprječavanje, upravljanje i prevladavanje rizika od prirodnih katastrofa radi ublažavanja njihova utjecaja na gospodarstvo i društvo</t>
  </si>
  <si>
    <t>DEEP-SEA – Razvoj planiranja energetske učinkovitosti i mobilnih usluga marina na Jadranskoj obali</t>
  </si>
  <si>
    <t>Agencija Aries</t>
  </si>
  <si>
    <t>30.09.2022.</t>
  </si>
  <si>
    <t>01.10.2019.</t>
  </si>
  <si>
    <t>Nove tehnologije za detekciju i analizu marko i mirkoplastike u Jadranskom bazenu – NET4mPLASTIC</t>
  </si>
  <si>
    <t>Universita di Ferrara</t>
  </si>
  <si>
    <t>Program Interrreg Italija-Hrvatska 2014.-2020.: Projektom će se unaprijediti znanje i razumijevanje utjecaja povezanih s makro i mikroplastičnim ostacima u obalnom i morskom okolišu okupljanjem različitih stručnjaka. Finalni će rezultat činiti procjena stanja znanosti, određivanje distribucije, obilja i utjecaja naslaga MP-a te podizanje javne svijesti putem online i offline diseminacije. </t>
  </si>
  <si>
    <t>Program Interrreg Italija-Hrvatska 2014.-2020.: DEEP-SEA se bavi problematikom prevladavajućeg korištenja jednim prijevoznim sredstvom (automobilom), vrlo zagađujućeg pomorskog prijevoza (plovila s endotermičkim motorima) i ograničene integracije ponuđenih usluga mobilnosti u navedenom sektoru.  Ovaj Projekt razvojem terenski ispitanog modela temeljenog na znanstvenim dokazima želi poduprijeti operatore mobilnosti i državnu upravu u planiranju i provedbi održive mobilnosti. Planiranje će povećati ponudu energetski učinkovitih usluga mobilnosti, uglavnom električnog i dijeljenog prijevoza, te će navesti marine da se pobrinu za rastuću potražnju punionica za električne brodove.</t>
  </si>
  <si>
    <t>MoST - Monitoring prodora slane vode u obalne vodonosnike i testiranje pilot projekata za smanjenje štetnog utjecaja od zaslanjivanja</t>
  </si>
  <si>
    <t>Universita di Padova</t>
  </si>
  <si>
    <t>Program Interrreg Italija-Hrvatska 2014.-2020.:  U sklopu provedbe projekta, hrvatska i talijanska strana razvit će specifične sustave monitoringa zaslanjivanja obalnih vodonosnika s ciljem detekcije dinamičkih svojstava i identifikacije procesa koji utječu na svojstva polja slanosti. Provedbom projektnih aktivnosti predviđeno je razumijevanje procesa u području obuhvata obaju strana i izrada plana prilagodbe s ciljem smanjenje štetnog djelovanja morske vode i očuvanja kakvoće vodnih tijela u obuhvatu, sve s naglaskom na prekograničnu suradnju projektnih partnera u vidu razmjene iskustava i znanstvenih postignuća.</t>
  </si>
  <si>
    <t>31.08.2023.</t>
  </si>
  <si>
    <t>01.09.2020.</t>
  </si>
  <si>
    <t>Sveučilište u Splitu</t>
  </si>
  <si>
    <t>S obzirom na nedostatnost prilika za trajno zapošljavanje u europskom akademskom sektoru te rastuću neizvjesnost, sve više doktora znanosti zapošljavanje traži izvan akademskog sektora. Sveučilište je odgovorno za pripremu doktoranada za raznoliki spektar karijernih mogućnosti i razvoj njihovih vještina potrebama tržišta. Šest visokoobrazovnih ustanova (Sveučilište u Brestu, Sveučilište u Cadizu, Sveučilište u Kielu, Sveučilište u Gdansku, Sveučilište na Malti i Sveučilište u Splitu), koji čine alijansu „Europska sveučilišta mora“ (SEA-EU), usmjereno je u ovom Erasmus+ projektu na povećanje prilika za zapošljavanje doktoranada iz područja znanosti o moru.</t>
  </si>
  <si>
    <t>SEA-EU-DOC</t>
  </si>
  <si>
    <t>EPISECC - Establish Pan-European Information Space to Enhance security of Citizens</t>
  </si>
  <si>
    <t>Razvoj paneuropskog popisa prošlih kritičnih događaja / katastrofa i njihovih posljedica s naglaskom na izvedbu procesa, razmjena podataka i organizacijske granice. Razvijanje koncepta zajedničkog informacijskog prostora uključujući odgovarajuće semantičke definicije po taksonomijama i / ili ontologijama. Analiza postojećih koncepata interoperabilnosti iz različitih domena kao osnova za koncept zajedničkog informacijskog prostora, identifikacija novih mogućih modela upravljanja izvanrednim situacijama i kriznim situacijama. Validacija arhitekture i prijedlozi novih modela upravljanja u hitnim slučajevima i kriznim situacijama.</t>
  </si>
  <si>
    <t>01.01.2014.</t>
  </si>
  <si>
    <t>31.12.2017.</t>
  </si>
  <si>
    <t>Cilj projekta FAIR je poboljšati europsko priznanje u praksi visokih učilišta primjenom elemenata automatskog priznavanja .</t>
  </si>
  <si>
    <t>01.01.2015.</t>
  </si>
  <si>
    <t>eaching mathematics in STEM context for STEM students - mathSTEM</t>
  </si>
  <si>
    <t xml:space="preserve">Glavni cilj ovog projekta je razvoj metodologije podučavanja matematike i izrada smjernica za mathSTEM metodologiju. Na temelju analize napravljene prije početka ovog projekta razvit će se nova interaktivna metoda podučavanja, kako je nazivamo i mathSTEM metoda. </t>
  </si>
  <si>
    <t>01.09.2019.</t>
  </si>
  <si>
    <t>31.08.2021.</t>
  </si>
  <si>
    <t>Temeljne smjernice Projekta uklanjaju granice između istraživačkih disciplina i pružaju bazu za nova interdisciplinarna istraživanja kroz umrežavanje unutar i izvan Hrvatske!</t>
  </si>
  <si>
    <t>STIM-REI, projekt Centra izvrsnosti za znanost i tehnologiju – Integracija mediteranske regije (STIM) povezuje istraživanje (R), inovaciju (I) i edukaciju €</t>
  </si>
  <si>
    <t>15.10.2017.</t>
  </si>
  <si>
    <t>15.10.2022.</t>
  </si>
  <si>
    <t xml:space="preserve">GEOBIZ - Business driven problem-based learning for academic excellence in geoinformatics </t>
  </si>
  <si>
    <t>14.11.2022.</t>
  </si>
  <si>
    <t>15.11.2019.</t>
  </si>
  <si>
    <t>Glavni cilj projekta GEOBIZ je jačanje kapaciteta akademskih institucija radi boljeg odgovora na zahtjeve rastuće industrije geoinformatike u partnerskim zemljama uključenim u projekt</t>
  </si>
  <si>
    <t>Razvoj i izrada standarda zanimanja,kvalifikacija i studijskih programa u geodeziji i geoinformatici.</t>
  </si>
  <si>
    <t>22.03.2019.</t>
  </si>
  <si>
    <t>22.03.2022.</t>
  </si>
  <si>
    <t>LABIRINT Razvoj i izrada standarda zanimanja, kvalifikacija i studijskih programa u geodeziji i geoinformatici</t>
  </si>
  <si>
    <t>Projekt je usmjeren na jačanje otpornosti od klimatskih promjena ranjivih sektora upravljanja vodnim resursima, poljoprivrede, energetike i turizma na specifičnom području Imotske krajine.</t>
  </si>
  <si>
    <t>PRAG - PRvi korAk u karijeri - poslovi budućnosti u Graditeljstvu</t>
  </si>
  <si>
    <t>Projekt će provoditi aktivnosti unapređenja kvalitete stručne prakse kao obveznoga ili izbornoga dijela studijskoga programa te jačanje kompetencija osoblja visokih učilišta za razvoj modela učenja uz rad U svrhu povećanja zapošljivosti studenata omogućavanjem stjecanja praktičnih vještina za rad, javna i privatna visoka učilišta</t>
  </si>
  <si>
    <t>01.06.2020.</t>
  </si>
  <si>
    <t>01.06.2023.</t>
  </si>
  <si>
    <t>COMON - COastal zone MONitoring using multi-scaling methods</t>
  </si>
  <si>
    <t xml:space="preserve">21.12.2020. </t>
  </si>
  <si>
    <t>21.12.2020. - 21.12.2023.</t>
  </si>
  <si>
    <t>Cilj projekta je monitoring obalnog područja koristeći višekanalne metode</t>
  </si>
  <si>
    <t>CAAT - Razvoj tehnologije za procjenu autopurifikacijskih sposobnosti priobalnih voda</t>
  </si>
  <si>
    <t>20.12.2019.</t>
  </si>
  <si>
    <t>20.12.2022.</t>
  </si>
  <si>
    <t>Geodetski fakultet u Zagrebu</t>
  </si>
  <si>
    <t>MZOE, FZOEU</t>
  </si>
  <si>
    <t>Osnovni cilj projekta CAAT je primjena fundamentalnih istraživanja iz područja oceanografskog i atmosferskog modeliranja koja će se povezati s fizikalnim procesima toka i transporta zagađenja površinskim i podzemnim otjecanjem prema priobalnim vodama Jadranskog mora u svrhu kvantificiranja stvarnog opterećenja na spomenuta vodna tijela te potencijalnih autopurifikacijskih sposobnosti istih.</t>
  </si>
  <si>
    <t xml:space="preserve">IRI - Povećanje razvoja novih proizvoda i usluga koji proizlaze iz aktivnosti istraživanja i razvoja  </t>
  </si>
  <si>
    <t>30.09.2023.</t>
  </si>
  <si>
    <t>17.08..2023.</t>
  </si>
  <si>
    <t>PINNA NOBILIS SSMA</t>
  </si>
  <si>
    <t>Dubina inženjering d.o.o.</t>
  </si>
  <si>
    <t>Drvene konstrukcije d.o.o.</t>
  </si>
  <si>
    <t>Erasmus+ mobilnost studenata i osoblja</t>
  </si>
  <si>
    <t>31.12.2022.</t>
  </si>
  <si>
    <t>Osnovni ciljevi Erasmus+ mobilnosti su: stjecanje novih iskustava u području visokoškolskog obrazovanja, jezika i kulture; promicanje suradnje između visokoškolskih ustanova; stjecanje novih znanja i vještina koje su važne za obavljanje aktivnosti na postojećem radnom mjestu te doprinos stvaranju Europskog prostora visokog obrazovanja.</t>
  </si>
  <si>
    <t>FAIR - Focus on Automatic Institutional Recognition, Erasmus+</t>
  </si>
  <si>
    <t>Erasmus+ KA131 2021</t>
  </si>
  <si>
    <t>31.12.2024.</t>
  </si>
  <si>
    <t>01.01.2022.</t>
  </si>
  <si>
    <t>IRI Perm Beton</t>
  </si>
  <si>
    <t>Razvoj sustava odvodnje na horizontalnim površinama od propusnog betona</t>
  </si>
  <si>
    <t>17.08.2020.</t>
  </si>
  <si>
    <t>17.08.2023.</t>
  </si>
  <si>
    <t>Cilj projekta je razvoj novih proizvoda odnosno lijepljenih lameliranih nosača od tvrdog drveta .</t>
  </si>
  <si>
    <t>17.11.2020.</t>
  </si>
  <si>
    <t>30.09.2020.</t>
  </si>
  <si>
    <t>Cemex d.o.o.</t>
  </si>
  <si>
    <t>Povećanje razvoja novih proizvoda i usluga koji proizlaze iz aktivnosti istraživanja i razvoja - IRI PRNPDIKG</t>
  </si>
  <si>
    <t>15.07.2021.</t>
  </si>
  <si>
    <t>Provedba projektnih aktivnosti razvoja novog sidrenog proizvoda, sidra za privez plovila u tekućim i stajaćim vodama te moru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</si>
</sst>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5" fillId="0" borderId="53" applyNumberFormat="0" applyFill="0" applyAlignment="0" applyProtection="0"/>
    <xf numFmtId="0" fontId="24" fillId="21" borderId="0"/>
    <xf numFmtId="4" fontId="70" fillId="6" borderId="54" applyNumberFormat="0" applyProtection="0">
      <alignment vertical="center"/>
    </xf>
    <xf numFmtId="4" fontId="71" fillId="6" borderId="54" applyNumberFormat="0" applyProtection="0">
      <alignment vertical="center"/>
    </xf>
    <xf numFmtId="4" fontId="70" fillId="6" borderId="54" applyNumberFormat="0" applyProtection="0">
      <alignment horizontal="left" vertical="center" indent="1"/>
    </xf>
    <xf numFmtId="4" fontId="70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0" fillId="57" borderId="54" applyNumberFormat="0" applyProtection="0">
      <alignment horizontal="right" vertical="center"/>
    </xf>
    <xf numFmtId="4" fontId="70" fillId="58" borderId="54" applyNumberFormat="0" applyProtection="0">
      <alignment horizontal="right" vertical="center"/>
    </xf>
    <xf numFmtId="4" fontId="70" fillId="59" borderId="54" applyNumberFormat="0" applyProtection="0">
      <alignment horizontal="right" vertical="center"/>
    </xf>
    <xf numFmtId="4" fontId="70" fillId="16" borderId="54" applyNumberFormat="0" applyProtection="0">
      <alignment horizontal="right" vertical="center"/>
    </xf>
    <xf numFmtId="4" fontId="70" fillId="60" borderId="54" applyNumberFormat="0" applyProtection="0">
      <alignment horizontal="right" vertical="center"/>
    </xf>
    <xf numFmtId="4" fontId="70" fillId="61" borderId="54" applyNumberFormat="0" applyProtection="0">
      <alignment horizontal="right" vertical="center"/>
    </xf>
    <xf numFmtId="4" fontId="70" fillId="62" borderId="54" applyNumberFormat="0" applyProtection="0">
      <alignment horizontal="right" vertical="center"/>
    </xf>
    <xf numFmtId="4" fontId="70" fillId="63" borderId="54" applyNumberFormat="0" applyProtection="0">
      <alignment horizontal="right" vertical="center"/>
    </xf>
    <xf numFmtId="4" fontId="70" fillId="64" borderId="54" applyNumberFormat="0" applyProtection="0">
      <alignment horizontal="right" vertical="center"/>
    </xf>
    <xf numFmtId="4" fontId="72" fillId="65" borderId="54" applyNumberFormat="0" applyProtection="0">
      <alignment horizontal="left" vertical="center" indent="1"/>
    </xf>
    <xf numFmtId="4" fontId="70" fillId="66" borderId="55" applyNumberFormat="0" applyProtection="0">
      <alignment horizontal="left" vertical="center" indent="1"/>
    </xf>
    <xf numFmtId="4" fontId="73" fillId="67" borderId="0" applyNumberFormat="0" applyProtection="0">
      <alignment horizontal="left" vertical="center" indent="1"/>
    </xf>
    <xf numFmtId="0" fontId="76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0" fillId="13" borderId="54" applyNumberFormat="0" applyProtection="0">
      <alignment vertical="center"/>
    </xf>
    <xf numFmtId="4" fontId="71" fillId="13" borderId="54" applyNumberFormat="0" applyProtection="0">
      <alignment vertical="center"/>
    </xf>
    <xf numFmtId="4" fontId="70" fillId="13" borderId="54" applyNumberFormat="0" applyProtection="0">
      <alignment horizontal="left" vertical="center" indent="1"/>
    </xf>
    <xf numFmtId="4" fontId="70" fillId="13" borderId="54" applyNumberFormat="0" applyProtection="0">
      <alignment horizontal="left" vertical="center" indent="1"/>
    </xf>
    <xf numFmtId="4" fontId="70" fillId="66" borderId="54" applyNumberFormat="0" applyProtection="0">
      <alignment horizontal="right" vertical="center"/>
    </xf>
    <xf numFmtId="4" fontId="71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5" fillId="0" borderId="0" applyNumberFormat="0" applyProtection="0"/>
    <xf numFmtId="4" fontId="74" fillId="66" borderId="54" applyNumberFormat="0" applyProtection="0">
      <alignment horizontal="right" vertical="center"/>
    </xf>
  </cellStyleXfs>
  <cellXfs count="298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4" fillId="0" borderId="0" xfId="4" applyFont="1" applyAlignment="1" applyProtection="1"/>
    <xf numFmtId="0" fontId="65" fillId="56" borderId="53" xfId="76" applyNumberFormat="1" applyFill="1" applyAlignment="1">
      <alignment horizontal="left"/>
    </xf>
    <xf numFmtId="0" fontId="65" fillId="56" borderId="53" xfId="76" applyNumberFormat="1" applyFill="1" applyAlignment="1">
      <alignment horizontal="center"/>
    </xf>
    <xf numFmtId="49" fontId="66" fillId="56" borderId="53" xfId="76" applyNumberFormat="1" applyFont="1" applyFill="1" applyAlignment="1">
      <alignment horizontal="left"/>
    </xf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68" fillId="12" borderId="5" xfId="2" applyNumberFormat="1" applyFont="1" applyFill="1" applyBorder="1" applyAlignment="1" applyProtection="1">
      <alignment horizontal="center" vertical="center" wrapText="1"/>
    </xf>
    <xf numFmtId="0" fontId="68" fillId="12" borderId="5" xfId="2" applyFont="1" applyFill="1" applyBorder="1" applyAlignment="1" applyProtection="1">
      <alignment horizontal="center" vertical="center" wrapText="1"/>
    </xf>
    <xf numFmtId="0" fontId="69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78" fillId="0" borderId="54" xfId="102" quotePrefix="1" applyFont="1" applyFill="1" applyAlignment="1">
      <alignment horizontal="left" vertical="center" wrapText="1" indent="4"/>
    </xf>
    <xf numFmtId="0" fontId="78" fillId="0" borderId="54" xfId="102" quotePrefix="1" applyFont="1" applyFill="1">
      <alignment horizontal="left" vertical="center" wrapText="1" indent="1"/>
    </xf>
    <xf numFmtId="0" fontId="77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2" fillId="55" borderId="54" xfId="102" quotePrefix="1" applyFill="1" applyAlignment="1">
      <alignment horizontal="left" vertical="center" wrapText="1" indent="4"/>
    </xf>
    <xf numFmtId="0" fontId="22" fillId="55" borderId="54" xfId="102" quotePrefix="1" applyFill="1">
      <alignment horizontal="left" vertical="center" wrapText="1" indent="1"/>
    </xf>
    <xf numFmtId="0" fontId="78" fillId="55" borderId="54" xfId="102" quotePrefix="1" applyFont="1" applyFill="1" applyAlignment="1">
      <alignment horizontal="left" vertical="center" wrapText="1" indent="4"/>
    </xf>
    <xf numFmtId="0" fontId="78" fillId="55" borderId="54" xfId="102" quotePrefix="1" applyFont="1" applyFill="1">
      <alignment horizontal="left" vertical="center" wrapText="1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0" fontId="24" fillId="55" borderId="1" xfId="18" applyNumberFormat="1" applyFont="1" applyFill="1" applyProtection="1">
      <alignment horizontal="right" vertical="center"/>
      <protection locked="0"/>
    </xf>
    <xf numFmtId="0" fontId="24" fillId="55" borderId="1" xfId="18" applyNumberFormat="1" applyFont="1" applyFill="1" applyAlignment="1" applyProtection="1">
      <alignment horizontal="center" vertical="center"/>
      <protection locked="0"/>
    </xf>
    <xf numFmtId="0" fontId="79" fillId="0" borderId="6" xfId="0" applyFont="1" applyBorder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  <xf numFmtId="0" fontId="80" fillId="0" borderId="6" xfId="0" applyFont="1" applyBorder="1"/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5" workbookViewId="0">
      <selection activeCell="C5" sqref="C5:E5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71" t="s">
        <v>3498</v>
      </c>
      <c r="D3" s="272"/>
      <c r="E3" s="273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74" t="s">
        <v>3499</v>
      </c>
      <c r="D4" s="275"/>
      <c r="E4" s="27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74" t="s">
        <v>3500</v>
      </c>
      <c r="D5" s="275"/>
      <c r="E5" s="276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74" t="s">
        <v>3501</v>
      </c>
      <c r="D6" s="275"/>
      <c r="E6" s="276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74" t="s">
        <v>3502</v>
      </c>
      <c r="D7" s="275"/>
      <c r="E7" s="276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0" t="s">
        <v>1983</v>
      </c>
      <c r="C9" s="269"/>
      <c r="D9" s="269"/>
      <c r="E9" s="269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0" t="s">
        <v>3</v>
      </c>
      <c r="C10" s="269"/>
      <c r="D10" s="269"/>
      <c r="E10" s="269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8"/>
      <c r="C11" s="269"/>
      <c r="D11" s="269"/>
      <c r="E11" s="269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58255435</v>
      </c>
      <c r="D14" s="161">
        <f>+D15+D16</f>
        <v>44194773</v>
      </c>
      <c r="E14" s="161">
        <f>+E15+E16</f>
        <v>39780522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58251435</v>
      </c>
      <c r="D15" s="164">
        <f>'PLAN PRIHODA I PRIMITAKA '!D67</f>
        <v>44190773</v>
      </c>
      <c r="E15" s="164">
        <f>'PLAN PRIHODA I PRIMITAKA '!D107</f>
        <v>39776522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4000</v>
      </c>
      <c r="D16" s="164">
        <f>'PLAN PRIHODA I PRIMITAKA '!D74</f>
        <v>4000</v>
      </c>
      <c r="E16" s="164">
        <f>'PLAN PRIHODA I PRIMITAKA '!D114</f>
        <v>4000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47330431</v>
      </c>
      <c r="D17" s="168">
        <f>+D18+D19</f>
        <v>43309455</v>
      </c>
      <c r="E17" s="168">
        <f>+E18+E19</f>
        <v>39629277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45989846</v>
      </c>
      <c r="D18" s="170">
        <f>'PLAN RASHODA I IZDATAKA'!D72</f>
        <v>42579664</v>
      </c>
      <c r="E18" s="170">
        <f>'PLAN RASHODA I IZDATAKA'!D92</f>
        <v>39196277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1340585</v>
      </c>
      <c r="D19" s="170">
        <f>'PLAN RASHODA I IZDATAKA'!D80</f>
        <v>729791</v>
      </c>
      <c r="E19" s="170">
        <f>'PLAN RASHODA I IZDATAKA'!D100</f>
        <v>433000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10925004</v>
      </c>
      <c r="D20" s="161">
        <f>+D14-D17</f>
        <v>885318</v>
      </c>
      <c r="E20" s="161">
        <f>+E14-E17</f>
        <v>151245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8"/>
      <c r="C21" s="269"/>
      <c r="D21" s="269"/>
      <c r="E21" s="269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4993212</v>
      </c>
      <c r="D23" s="169">
        <f>'PLAN PRIHODA I PRIMITAKA '!D45</f>
        <v>8139640</v>
      </c>
      <c r="E23" s="169">
        <f>'PLAN PRIHODA I PRIMITAKA '!D85</f>
        <v>9030958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-8139640</v>
      </c>
      <c r="D24" s="173">
        <f>'PLAN PRIHODA I PRIMITAKA '!D47</f>
        <v>-9030958</v>
      </c>
      <c r="E24" s="174">
        <f>'PLAN PRIHODA I PRIMITAKA '!D87</f>
        <v>-9193203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8"/>
      <c r="C25" s="269"/>
      <c r="D25" s="269"/>
      <c r="E25" s="269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8"/>
      <c r="C30" s="269"/>
      <c r="D30" s="269"/>
      <c r="E30" s="269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7778576</v>
      </c>
      <c r="D31" s="178">
        <f>+D20+D23+D24+D29</f>
        <v>-6000</v>
      </c>
      <c r="E31" s="178">
        <f>+E20+E23+E24+E29</f>
        <v>-11000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>+K134+1</f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>+K135+1</f>
        <v>130</v>
      </c>
      <c r="L136" s="216" t="str">
        <f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>+K136+1</f>
        <v>131</v>
      </c>
      <c r="L137" s="216" t="str">
        <f>M137&amp;""&amp;N137</f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53"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view="pageBreakPreview" zoomScale="60" zoomScaleNormal="100" workbookViewId="0">
      <selection activeCell="I18" sqref="G18:I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7" t="s">
        <v>732</v>
      </c>
      <c r="B1" s="277"/>
      <c r="C1" s="277"/>
      <c r="D1" s="277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30352557</v>
      </c>
      <c r="H3" s="182">
        <v>30493415</v>
      </c>
      <c r="I3" s="182">
        <v>30566031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641510031</v>
      </c>
      <c r="F4" s="188" t="str">
        <f t="shared" ref="F4:F67" si="2">IFERROR(VLOOKUP(E4,$Q$6:$T$105,2,FALSE),"")</f>
        <v>Prihodi od pozitivnih tečajnih razlika izvor 31</v>
      </c>
      <c r="G4" s="182">
        <v>6000</v>
      </c>
      <c r="H4" s="182">
        <v>6000</v>
      </c>
      <c r="I4" s="182">
        <v>6000</v>
      </c>
      <c r="K4" s="139" t="str">
        <f t="shared" ref="K4:K67" si="3">LEFT(E4,3)</f>
        <v>641</v>
      </c>
      <c r="L4" s="139" t="str">
        <f t="shared" ref="L4:L67" si="4">LEFT(E4,2)</f>
        <v>64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6614</v>
      </c>
      <c r="F5" s="188" t="str">
        <f t="shared" si="2"/>
        <v>Prihodi od prodanih proizvoda i robe</v>
      </c>
      <c r="G5" s="182">
        <v>25000</v>
      </c>
      <c r="H5" s="182">
        <v>26000</v>
      </c>
      <c r="I5" s="182">
        <v>25000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6615</v>
      </c>
      <c r="F6" s="188" t="str">
        <f t="shared" si="2"/>
        <v>Prihodi od pruženih usluga</v>
      </c>
      <c r="G6" s="182">
        <v>5759000</v>
      </c>
      <c r="H6" s="182">
        <v>5820000</v>
      </c>
      <c r="I6" s="182">
        <v>5872785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2540000</v>
      </c>
      <c r="H7" s="182">
        <v>2605000</v>
      </c>
      <c r="I7" s="182">
        <v>2644000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51</v>
      </c>
      <c r="D8" s="136" t="str">
        <f t="shared" si="1"/>
        <v xml:space="preserve">Pomoći EU </v>
      </c>
      <c r="E8" s="148">
        <v>632311700</v>
      </c>
      <c r="F8" s="188" t="str">
        <f t="shared" si="2"/>
        <v>Tekuće pomoći od institucija i tijela EU - ostalo</v>
      </c>
      <c r="G8" s="182">
        <v>4651823</v>
      </c>
      <c r="H8" s="182">
        <v>231230</v>
      </c>
      <c r="I8" s="182"/>
      <c r="K8" s="139" t="str">
        <f t="shared" si="3"/>
        <v>632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6391</v>
      </c>
      <c r="F9" s="188" t="str">
        <f t="shared" si="2"/>
        <v>Tekući prijenosi između proračunskih korisnika istog proračuna</v>
      </c>
      <c r="G9" s="182">
        <v>23063</v>
      </c>
      <c r="H9" s="182">
        <v>24000</v>
      </c>
      <c r="I9" s="182">
        <v>24000</v>
      </c>
      <c r="K9" s="139" t="str">
        <f t="shared" si="3"/>
        <v>639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697010</v>
      </c>
      <c r="H10" s="182">
        <v>341607</v>
      </c>
      <c r="I10" s="182">
        <v>63750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6394</v>
      </c>
      <c r="F11" s="188" t="str">
        <f t="shared" si="2"/>
        <v>Kapitalni prijenosi između proračunskih korisnika istog proračuna temeljem prijenosa EU sredstava</v>
      </c>
      <c r="G11" s="182">
        <v>498793</v>
      </c>
      <c r="H11" s="182">
        <v>307791</v>
      </c>
      <c r="I11" s="182"/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561</v>
      </c>
      <c r="D12" s="136" t="str">
        <f t="shared" si="1"/>
        <v>Europski socijalni fond (ESF)</v>
      </c>
      <c r="E12" s="148">
        <v>632310561</v>
      </c>
      <c r="F12" s="188" t="str">
        <f t="shared" si="2"/>
        <v>Europski socijalni fond (ESF)</v>
      </c>
      <c r="G12" s="182">
        <v>1493209</v>
      </c>
      <c r="H12" s="182">
        <v>460472</v>
      </c>
      <c r="I12" s="182"/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561</v>
      </c>
      <c r="D13" s="136" t="str">
        <f t="shared" si="1"/>
        <v>Europski socijalni fond (ESF)</v>
      </c>
      <c r="E13" s="148">
        <v>632410561</v>
      </c>
      <c r="F13" s="188" t="str">
        <f t="shared" si="2"/>
        <v>Europski socijalni fond (ESF)</v>
      </c>
      <c r="G13" s="182">
        <v>500000</v>
      </c>
      <c r="H13" s="182"/>
      <c r="I13" s="182"/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563</v>
      </c>
      <c r="D14" s="136" t="str">
        <f t="shared" si="1"/>
        <v>Europski fond za regionalni razvoj (ERDF)</v>
      </c>
      <c r="E14" s="148">
        <v>632310563</v>
      </c>
      <c r="F14" s="188" t="str">
        <f t="shared" si="2"/>
        <v>Europski fond za regionalni razvoj (EFRR)</v>
      </c>
      <c r="G14" s="182">
        <v>10243096</v>
      </c>
      <c r="H14" s="182">
        <v>1437512</v>
      </c>
      <c r="I14" s="182">
        <v>109041</v>
      </c>
      <c r="K14" s="139" t="str">
        <f t="shared" si="3"/>
        <v>632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61</v>
      </c>
      <c r="D15" s="136" t="str">
        <f t="shared" si="1"/>
        <v xml:space="preserve">Donacije </v>
      </c>
      <c r="E15" s="148">
        <v>663130000</v>
      </c>
      <c r="F15" s="188" t="str">
        <f t="shared" si="2"/>
        <v>Tekuće donacije od trgovačkih društava</v>
      </c>
      <c r="G15" s="182">
        <v>33000</v>
      </c>
      <c r="H15" s="182">
        <v>1324284</v>
      </c>
      <c r="I15" s="182">
        <v>30000</v>
      </c>
      <c r="K15" s="139" t="str">
        <f t="shared" si="3"/>
        <v>663</v>
      </c>
      <c r="L15" s="139" t="str">
        <f t="shared" si="4"/>
        <v>66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71</v>
      </c>
      <c r="D16" s="136" t="str">
        <f t="shared" si="1"/>
        <v>Prihodi od prodaje ili zamjene nefinancijske imovine i naknade s naslova osiguranja</v>
      </c>
      <c r="E16" s="148">
        <v>721110071</v>
      </c>
      <c r="F16" s="188" t="str">
        <f t="shared" si="2"/>
        <v>Stambeni objekti za zaposlene izvor 71</v>
      </c>
      <c r="G16" s="182">
        <v>4000</v>
      </c>
      <c r="H16" s="182">
        <v>4000</v>
      </c>
      <c r="I16" s="182">
        <v>4000</v>
      </c>
      <c r="K16" s="139" t="str">
        <f t="shared" si="3"/>
        <v>721</v>
      </c>
      <c r="L16" s="139" t="str">
        <f t="shared" si="4"/>
        <v>72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6393</v>
      </c>
      <c r="F17" s="188" t="str">
        <f t="shared" si="2"/>
        <v>Tekući prijenosi između proračunskih korisnika istog proračuna temeljem prijenosa EU sredstava</v>
      </c>
      <c r="G17" s="182">
        <v>805171</v>
      </c>
      <c r="H17" s="182">
        <v>1113462</v>
      </c>
      <c r="I17" s="182">
        <v>435915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61</v>
      </c>
      <c r="D18" s="136" t="str">
        <f t="shared" si="1"/>
        <v xml:space="preserve">Donacije </v>
      </c>
      <c r="E18" s="148">
        <v>663130000</v>
      </c>
      <c r="F18" s="188" t="str">
        <f t="shared" si="2"/>
        <v>Tekuće donacije od trgovačkih društava</v>
      </c>
      <c r="G18" s="182">
        <v>623713</v>
      </c>
      <c r="H18" s="182"/>
      <c r="I18" s="182"/>
      <c r="K18" s="139" t="str">
        <f t="shared" si="3"/>
        <v>663</v>
      </c>
      <c r="L18" s="139" t="str">
        <f t="shared" si="4"/>
        <v>66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abSelected="1" topLeftCell="E1" zoomScale="92" zoomScaleNormal="92" workbookViewId="0">
      <pane ySplit="2" topLeftCell="A148" activePane="bottomLeft" state="frozen"/>
      <selection pane="bottomLeft" activeCell="K170" sqref="K170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8" t="s">
        <v>731</v>
      </c>
      <c r="B1" s="278"/>
      <c r="C1" s="278"/>
      <c r="D1" s="278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>IFERROR(VLOOKUP(C3,$O$6:$P$23,2,FALSE),"")</f>
        <v>Opći prihodi i primici</v>
      </c>
      <c r="E3" s="149">
        <v>3111</v>
      </c>
      <c r="F3" s="144" t="str">
        <f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182">
        <v>22112000</v>
      </c>
      <c r="J3" s="182">
        <v>22101000</v>
      </c>
      <c r="K3" s="182">
        <v>22087500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0">IFERROR(VLOOKUP(C4,$O$6:$P$23,2,FALSE),"")</f>
        <v>Opći prihodi i primici</v>
      </c>
      <c r="E4" s="149">
        <v>3114</v>
      </c>
      <c r="F4" s="144" t="str">
        <f t="shared" ref="F4:F67" si="1">IFERROR(VLOOKUP(E4,$R$5:$T$129,2,FALSE),"")</f>
        <v>Plaće za posebne uvjete rada</v>
      </c>
      <c r="G4" s="183" t="s">
        <v>67</v>
      </c>
      <c r="H4" s="144" t="str">
        <f t="shared" ref="H4:H67" si="2">IFERROR(VLOOKUP(G4,$X$6:$Y$297,2,FALSE),"")</f>
        <v>REDOVNA DJELATNOST SVEUČILIŠTA U SPLITU</v>
      </c>
      <c r="I4" s="182">
        <v>9836</v>
      </c>
      <c r="J4" s="182">
        <v>10500</v>
      </c>
      <c r="K4" s="182">
        <v>11400</v>
      </c>
      <c r="M4" s="139" t="str">
        <f t="shared" ref="M4:M67" si="3">LEFT(E4,3)</f>
        <v>311</v>
      </c>
      <c r="N4" s="139" t="str">
        <f t="shared" ref="N4:N67" si="4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0"/>
        <v>Opći prihodi i primici</v>
      </c>
      <c r="E5" s="149">
        <v>3121</v>
      </c>
      <c r="F5" s="144" t="str">
        <f t="shared" si="1"/>
        <v>Ostali rashodi za zaposlene</v>
      </c>
      <c r="G5" s="183" t="s">
        <v>67</v>
      </c>
      <c r="H5" s="144" t="str">
        <f t="shared" si="2"/>
        <v>REDOVNA DJELATNOST SVEUČILIŠTA U SPLITU</v>
      </c>
      <c r="I5" s="182">
        <v>730000</v>
      </c>
      <c r="J5" s="182">
        <v>725384</v>
      </c>
      <c r="K5" s="182">
        <v>732000</v>
      </c>
      <c r="M5" s="139" t="str">
        <f t="shared" si="3"/>
        <v>312</v>
      </c>
      <c r="N5" s="139" t="str">
        <f t="shared" si="4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0"/>
        <v>Opći prihodi i primici</v>
      </c>
      <c r="E6" s="149">
        <v>3132</v>
      </c>
      <c r="F6" s="144" t="str">
        <f t="shared" si="1"/>
        <v>Doprinosi za obvezno zdravstveno osiguranje</v>
      </c>
      <c r="G6" s="183" t="s">
        <v>67</v>
      </c>
      <c r="H6" s="144" t="str">
        <f t="shared" si="2"/>
        <v>REDOVNA DJELATNOST SVEUČILIŠTA U SPLITU</v>
      </c>
      <c r="I6" s="182">
        <v>3648480</v>
      </c>
      <c r="J6" s="182">
        <v>3648398</v>
      </c>
      <c r="K6" s="182">
        <v>3646318</v>
      </c>
      <c r="M6" s="139" t="str">
        <f t="shared" si="3"/>
        <v>313</v>
      </c>
      <c r="N6" s="139" t="str">
        <f t="shared" si="4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0"/>
        <v>Opći prihodi i primici</v>
      </c>
      <c r="E7" s="149">
        <v>3212</v>
      </c>
      <c r="F7" s="144" t="str">
        <f t="shared" si="1"/>
        <v>Naknade za prijevoz, za rad na terenu i odvojeni život</v>
      </c>
      <c r="G7" s="183" t="s">
        <v>67</v>
      </c>
      <c r="H7" s="144" t="str">
        <f t="shared" si="2"/>
        <v>REDOVNA DJELATNOST SVEUČILIŠTA U SPLITU</v>
      </c>
      <c r="I7" s="182">
        <v>321765</v>
      </c>
      <c r="J7" s="182">
        <v>335000</v>
      </c>
      <c r="K7" s="182">
        <v>340033</v>
      </c>
      <c r="M7" s="139" t="str">
        <f t="shared" si="3"/>
        <v>321</v>
      </c>
      <c r="N7" s="139" t="str">
        <f t="shared" si="4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0"/>
        <v>Opći prihodi i primici</v>
      </c>
      <c r="E8" s="149">
        <v>3236</v>
      </c>
      <c r="F8" s="144" t="str">
        <f t="shared" si="1"/>
        <v>Zdravstvene i veterinarske usluge</v>
      </c>
      <c r="G8" s="183" t="s">
        <v>67</v>
      </c>
      <c r="H8" s="144" t="str">
        <f t="shared" si="2"/>
        <v>REDOVNA DJELATNOST SVEUČILIŠTA U SPLITU</v>
      </c>
      <c r="I8" s="182">
        <v>18000</v>
      </c>
      <c r="J8" s="182">
        <v>17000</v>
      </c>
      <c r="K8" s="182">
        <v>18000</v>
      </c>
      <c r="M8" s="139" t="str">
        <f t="shared" si="3"/>
        <v>323</v>
      </c>
      <c r="N8" s="139" t="str">
        <f t="shared" si="4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0"/>
        <v>Opći prihodi i primici</v>
      </c>
      <c r="E9" s="149">
        <v>3295</v>
      </c>
      <c r="F9" s="144" t="str">
        <f t="shared" si="1"/>
        <v>Pristojbe i naknade</v>
      </c>
      <c r="G9" s="183" t="s">
        <v>67</v>
      </c>
      <c r="H9" s="144" t="str">
        <f t="shared" si="2"/>
        <v>REDOVNA DJELATNOST SVEUČILIŠTA U SPLITU</v>
      </c>
      <c r="I9" s="182">
        <v>43200</v>
      </c>
      <c r="J9" s="182">
        <v>46000</v>
      </c>
      <c r="K9" s="182">
        <v>48030</v>
      </c>
      <c r="M9" s="139" t="str">
        <f t="shared" si="3"/>
        <v>329</v>
      </c>
      <c r="N9" s="139" t="str">
        <f t="shared" si="4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0"/>
        <v>Opći prihodi i primici</v>
      </c>
      <c r="E10" s="149">
        <v>3211</v>
      </c>
      <c r="F10" s="144" t="str">
        <f t="shared" si="1"/>
        <v>Službena putovanja</v>
      </c>
      <c r="G10" s="183" t="s">
        <v>775</v>
      </c>
      <c r="H10" s="144" t="str">
        <f t="shared" si="2"/>
        <v>PROGRAMSKO FINANCIRANJE JAVNIH VISOKIH UČILIŠTA</v>
      </c>
      <c r="I10" s="182">
        <v>60000</v>
      </c>
      <c r="J10" s="182">
        <v>25133</v>
      </c>
      <c r="K10" s="182">
        <v>30638</v>
      </c>
      <c r="M10" s="139" t="str">
        <f t="shared" si="3"/>
        <v>321</v>
      </c>
      <c r="N10" s="139" t="str">
        <f t="shared" si="4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5">LEFT(R10,2)</f>
        <v>31</v>
      </c>
      <c r="V10" s="192" t="str">
        <f t="shared" ref="V10:V41" si="6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0"/>
        <v>Opći prihodi i primici</v>
      </c>
      <c r="E11" s="149">
        <v>3213</v>
      </c>
      <c r="F11" s="144" t="str">
        <f t="shared" si="1"/>
        <v>Stručno usavršavanje zaposlenika</v>
      </c>
      <c r="G11" s="183" t="s">
        <v>775</v>
      </c>
      <c r="H11" s="144" t="str">
        <f t="shared" si="2"/>
        <v>PROGRAMSKO FINANCIRANJE JAVNIH VISOKIH UČILIŠTA</v>
      </c>
      <c r="I11" s="182">
        <v>60000</v>
      </c>
      <c r="J11" s="182">
        <v>50000</v>
      </c>
      <c r="K11" s="182">
        <v>50000</v>
      </c>
      <c r="M11" s="139" t="str">
        <f t="shared" si="3"/>
        <v>321</v>
      </c>
      <c r="N11" s="139" t="str">
        <f t="shared" si="4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5"/>
        <v>32</v>
      </c>
      <c r="V11" s="139" t="str">
        <f t="shared" si="6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0"/>
        <v>Opći prihodi i primici</v>
      </c>
      <c r="E12" s="149">
        <v>3214</v>
      </c>
      <c r="F12" s="144" t="str">
        <f t="shared" si="1"/>
        <v>Ostale naknade troškova zaposlenima</v>
      </c>
      <c r="G12" s="183" t="s">
        <v>775</v>
      </c>
      <c r="H12" s="144" t="str">
        <f t="shared" si="2"/>
        <v>PROGRAMSKO FINANCIRANJE JAVNIH VISOKIH UČILIŠTA</v>
      </c>
      <c r="I12" s="182">
        <v>40000</v>
      </c>
      <c r="J12" s="182">
        <v>55000</v>
      </c>
      <c r="K12" s="182">
        <v>55000</v>
      </c>
      <c r="M12" s="139" t="str">
        <f t="shared" si="3"/>
        <v>321</v>
      </c>
      <c r="N12" s="139" t="str">
        <f t="shared" si="4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5"/>
        <v>32</v>
      </c>
      <c r="V12" s="139" t="str">
        <f t="shared" si="6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0"/>
        <v>Opći prihodi i primici</v>
      </c>
      <c r="E13" s="149">
        <v>3221</v>
      </c>
      <c r="F13" s="144" t="str">
        <f t="shared" si="1"/>
        <v>Uredski materijal i ostali materijalni rashodi</v>
      </c>
      <c r="G13" s="183" t="s">
        <v>775</v>
      </c>
      <c r="H13" s="144" t="str">
        <f t="shared" si="2"/>
        <v>PROGRAMSKO FINANCIRANJE JAVNIH VISOKIH UČILIŠTA</v>
      </c>
      <c r="I13" s="182">
        <v>120000</v>
      </c>
      <c r="J13" s="182">
        <v>140000</v>
      </c>
      <c r="K13" s="182">
        <v>150000</v>
      </c>
      <c r="M13" s="139" t="str">
        <f t="shared" si="3"/>
        <v>322</v>
      </c>
      <c r="N13" s="139" t="str">
        <f t="shared" si="4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5"/>
        <v>32</v>
      </c>
      <c r="V13" s="139" t="str">
        <f t="shared" si="6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0"/>
        <v>Opći prihodi i primici</v>
      </c>
      <c r="E14" s="149">
        <v>3222</v>
      </c>
      <c r="F14" s="144" t="str">
        <f t="shared" si="1"/>
        <v>Materijal i sirovine</v>
      </c>
      <c r="G14" s="183" t="s">
        <v>775</v>
      </c>
      <c r="H14" s="144" t="str">
        <f t="shared" si="2"/>
        <v>PROGRAMSKO FINANCIRANJE JAVNIH VISOKIH UČILIŠTA</v>
      </c>
      <c r="I14" s="182">
        <v>10000</v>
      </c>
      <c r="J14" s="182">
        <v>24000</v>
      </c>
      <c r="K14" s="182">
        <v>25000</v>
      </c>
      <c r="M14" s="139" t="str">
        <f t="shared" si="3"/>
        <v>322</v>
      </c>
      <c r="N14" s="139" t="str">
        <f t="shared" si="4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5"/>
        <v>32</v>
      </c>
      <c r="V14" s="139" t="str">
        <f t="shared" si="6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0"/>
        <v>Opći prihodi i primici</v>
      </c>
      <c r="E15" s="149">
        <v>3223</v>
      </c>
      <c r="F15" s="144" t="str">
        <f t="shared" si="1"/>
        <v>Energija</v>
      </c>
      <c r="G15" s="183" t="s">
        <v>775</v>
      </c>
      <c r="H15" s="144" t="str">
        <f t="shared" si="2"/>
        <v>PROGRAMSKO FINANCIRANJE JAVNIH VISOKIH UČILIŠTA</v>
      </c>
      <c r="I15" s="182">
        <v>450612</v>
      </c>
      <c r="J15" s="182">
        <v>470000</v>
      </c>
      <c r="K15" s="182">
        <v>490000</v>
      </c>
      <c r="M15" s="139" t="str">
        <f t="shared" si="3"/>
        <v>322</v>
      </c>
      <c r="N15" s="139" t="str">
        <f t="shared" si="4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5"/>
        <v>32</v>
      </c>
      <c r="V15" s="139" t="str">
        <f t="shared" si="6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0"/>
        <v>Opći prihodi i primici</v>
      </c>
      <c r="E16" s="149">
        <v>3224</v>
      </c>
      <c r="F16" s="144" t="str">
        <f t="shared" si="1"/>
        <v>Materijal i dijelovi za tekuće i investicijsko održavanje</v>
      </c>
      <c r="G16" s="183" t="s">
        <v>775</v>
      </c>
      <c r="H16" s="144" t="str">
        <f t="shared" si="2"/>
        <v>PROGRAMSKO FINANCIRANJE JAVNIH VISOKIH UČILIŠTA</v>
      </c>
      <c r="I16" s="182">
        <v>180000</v>
      </c>
      <c r="J16" s="182">
        <v>250000</v>
      </c>
      <c r="K16" s="182">
        <v>233112</v>
      </c>
      <c r="M16" s="139" t="str">
        <f t="shared" si="3"/>
        <v>322</v>
      </c>
      <c r="N16" s="139" t="str">
        <f t="shared" si="4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5"/>
        <v>32</v>
      </c>
      <c r="V16" s="139" t="str">
        <f t="shared" si="6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0"/>
        <v>Opći prihodi i primici</v>
      </c>
      <c r="E17" s="149">
        <v>3225</v>
      </c>
      <c r="F17" s="144" t="str">
        <f t="shared" si="1"/>
        <v>Sitni inventar i auto gume</v>
      </c>
      <c r="G17" s="183" t="s">
        <v>775</v>
      </c>
      <c r="H17" s="144" t="str">
        <f t="shared" si="2"/>
        <v>PROGRAMSKO FINANCIRANJE JAVNIH VISOKIH UČILIŠTA</v>
      </c>
      <c r="I17" s="182">
        <v>110000</v>
      </c>
      <c r="J17" s="182">
        <v>110000</v>
      </c>
      <c r="K17" s="182">
        <v>110000</v>
      </c>
      <c r="M17" s="139" t="str">
        <f t="shared" si="3"/>
        <v>322</v>
      </c>
      <c r="N17" s="139" t="str">
        <f t="shared" si="4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5"/>
        <v>32</v>
      </c>
      <c r="V17" s="139" t="str">
        <f t="shared" si="6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0"/>
        <v>Opći prihodi i primici</v>
      </c>
      <c r="E18" s="149">
        <v>3237</v>
      </c>
      <c r="F18" s="144" t="str">
        <f t="shared" si="1"/>
        <v>Intelektualne i osobne usluge</v>
      </c>
      <c r="G18" s="183" t="s">
        <v>775</v>
      </c>
      <c r="H18" s="144" t="str">
        <f t="shared" si="2"/>
        <v>PROGRAMSKO FINANCIRANJE JAVNIH VISOKIH UČILIŠTA</v>
      </c>
      <c r="I18" s="182">
        <v>6000</v>
      </c>
      <c r="J18" s="182">
        <v>6000</v>
      </c>
      <c r="K18" s="182">
        <v>7000</v>
      </c>
      <c r="M18" s="139" t="str">
        <f t="shared" si="3"/>
        <v>323</v>
      </c>
      <c r="N18" s="139" t="str">
        <f t="shared" si="4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5"/>
        <v>32</v>
      </c>
      <c r="V18" s="139" t="str">
        <f t="shared" si="6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0"/>
        <v>Opći prihodi i primici</v>
      </c>
      <c r="E19" s="149">
        <v>3231</v>
      </c>
      <c r="F19" s="144" t="str">
        <f t="shared" si="1"/>
        <v>Usluge telefona, pošte i prijevoza</v>
      </c>
      <c r="G19" s="183" t="s">
        <v>775</v>
      </c>
      <c r="H19" s="144" t="str">
        <f t="shared" si="2"/>
        <v>PROGRAMSKO FINANCIRANJE JAVNIH VISOKIH UČILIŠTA</v>
      </c>
      <c r="I19" s="182">
        <v>40000</v>
      </c>
      <c r="J19" s="182">
        <v>80000</v>
      </c>
      <c r="K19" s="182">
        <v>42000</v>
      </c>
      <c r="M19" s="139" t="str">
        <f t="shared" si="3"/>
        <v>323</v>
      </c>
      <c r="N19" s="139" t="str">
        <f t="shared" si="4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5"/>
        <v>32</v>
      </c>
      <c r="V19" s="139" t="str">
        <f t="shared" si="6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0"/>
        <v>Opći prihodi i primici</v>
      </c>
      <c r="E20" s="149">
        <v>3232</v>
      </c>
      <c r="F20" s="144" t="str">
        <f t="shared" si="1"/>
        <v>Usluge tekućeg i investicijskog održavanja</v>
      </c>
      <c r="G20" s="183" t="s">
        <v>775</v>
      </c>
      <c r="H20" s="144" t="str">
        <f t="shared" si="2"/>
        <v>PROGRAMSKO FINANCIRANJE JAVNIH VISOKIH UČILIŠTA</v>
      </c>
      <c r="I20" s="182">
        <v>325000</v>
      </c>
      <c r="J20" s="182">
        <v>300000</v>
      </c>
      <c r="K20" s="182">
        <v>320000</v>
      </c>
      <c r="M20" s="139" t="str">
        <f t="shared" si="3"/>
        <v>323</v>
      </c>
      <c r="N20" s="139" t="str">
        <f t="shared" si="4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5"/>
        <v>32</v>
      </c>
      <c r="V20" s="139" t="str">
        <f t="shared" si="6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0"/>
        <v>Opći prihodi i primici</v>
      </c>
      <c r="E21" s="149">
        <v>3233</v>
      </c>
      <c r="F21" s="144" t="str">
        <f t="shared" si="1"/>
        <v>Usluge promidžbe i informiranja</v>
      </c>
      <c r="G21" s="183" t="s">
        <v>775</v>
      </c>
      <c r="H21" s="144" t="str">
        <f t="shared" si="2"/>
        <v>PROGRAMSKO FINANCIRANJE JAVNIH VISOKIH UČILIŠTA</v>
      </c>
      <c r="I21" s="182">
        <v>73000</v>
      </c>
      <c r="J21" s="182">
        <v>60000</v>
      </c>
      <c r="K21" s="182">
        <v>70000</v>
      </c>
      <c r="M21" s="139" t="str">
        <f t="shared" si="3"/>
        <v>323</v>
      </c>
      <c r="N21" s="139" t="str">
        <f t="shared" si="4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5"/>
        <v>32</v>
      </c>
      <c r="V21" s="139" t="str">
        <f t="shared" si="6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0"/>
        <v>Opći prihodi i primici</v>
      </c>
      <c r="E22" s="149">
        <v>3234</v>
      </c>
      <c r="F22" s="144" t="str">
        <f t="shared" si="1"/>
        <v>Komunalne usluge</v>
      </c>
      <c r="G22" s="183" t="s">
        <v>775</v>
      </c>
      <c r="H22" s="144" t="str">
        <f t="shared" si="2"/>
        <v>PROGRAMSKO FINANCIRANJE JAVNIH VISOKIH UČILIŠTA</v>
      </c>
      <c r="I22" s="182">
        <v>145000</v>
      </c>
      <c r="J22" s="182">
        <v>145000</v>
      </c>
      <c r="K22" s="182">
        <v>160000</v>
      </c>
      <c r="M22" s="139" t="str">
        <f t="shared" si="3"/>
        <v>323</v>
      </c>
      <c r="N22" s="139" t="str">
        <f t="shared" si="4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5"/>
        <v>32</v>
      </c>
      <c r="V22" s="139" t="str">
        <f t="shared" si="6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0"/>
        <v>Opći prihodi i primici</v>
      </c>
      <c r="E23" s="149">
        <v>3235</v>
      </c>
      <c r="F23" s="144" t="str">
        <f t="shared" si="1"/>
        <v>Zakupnine i najamnine</v>
      </c>
      <c r="G23" s="183" t="s">
        <v>775</v>
      </c>
      <c r="H23" s="144" t="str">
        <f t="shared" si="2"/>
        <v>PROGRAMSKO FINANCIRANJE JAVNIH VISOKIH UČILIŠTA</v>
      </c>
      <c r="I23" s="182">
        <v>130000</v>
      </c>
      <c r="J23" s="182">
        <v>145000</v>
      </c>
      <c r="K23" s="182">
        <v>140000</v>
      </c>
      <c r="M23" s="139" t="str">
        <f t="shared" si="3"/>
        <v>323</v>
      </c>
      <c r="N23" s="139" t="str">
        <f t="shared" si="4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5"/>
        <v>32</v>
      </c>
      <c r="V23" s="139" t="str">
        <f t="shared" si="6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0"/>
        <v>Opći prihodi i primici</v>
      </c>
      <c r="E24" s="149">
        <v>3237</v>
      </c>
      <c r="F24" s="144" t="str">
        <f t="shared" si="1"/>
        <v>Intelektualne i osobne usluge</v>
      </c>
      <c r="G24" s="183" t="s">
        <v>775</v>
      </c>
      <c r="H24" s="144" t="str">
        <f t="shared" si="2"/>
        <v>PROGRAMSKO FINANCIRANJE JAVNIH VISOKIH UČILIŠTA</v>
      </c>
      <c r="I24" s="182">
        <v>370000</v>
      </c>
      <c r="J24" s="182">
        <v>370000</v>
      </c>
      <c r="K24" s="182">
        <v>370000</v>
      </c>
      <c r="M24" s="139" t="str">
        <f t="shared" si="3"/>
        <v>323</v>
      </c>
      <c r="N24" s="139" t="str">
        <f t="shared" si="4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5"/>
        <v>32</v>
      </c>
      <c r="V24" s="139" t="str">
        <f t="shared" si="6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0"/>
        <v>Opći prihodi i primici</v>
      </c>
      <c r="E25" s="149">
        <v>3238</v>
      </c>
      <c r="F25" s="144" t="str">
        <f t="shared" si="1"/>
        <v>Računalne usluge</v>
      </c>
      <c r="G25" s="183" t="s">
        <v>775</v>
      </c>
      <c r="H25" s="144" t="str">
        <f t="shared" si="2"/>
        <v>PROGRAMSKO FINANCIRANJE JAVNIH VISOKIH UČILIŠTA</v>
      </c>
      <c r="I25" s="182">
        <v>55000</v>
      </c>
      <c r="J25" s="182">
        <v>50000</v>
      </c>
      <c r="K25" s="182">
        <v>62000</v>
      </c>
      <c r="M25" s="139" t="str">
        <f t="shared" si="3"/>
        <v>323</v>
      </c>
      <c r="N25" s="139" t="str">
        <f t="shared" si="4"/>
        <v>32</v>
      </c>
      <c r="R25" s="139">
        <v>3234</v>
      </c>
      <c r="S25" s="139" t="s">
        <v>94</v>
      </c>
      <c r="U25" s="139" t="str">
        <f t="shared" si="5"/>
        <v>32</v>
      </c>
      <c r="V25" s="139" t="str">
        <f t="shared" si="6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0"/>
        <v>Opći prihodi i primici</v>
      </c>
      <c r="E26" s="149">
        <v>3239</v>
      </c>
      <c r="F26" s="144" t="str">
        <f t="shared" si="1"/>
        <v>Ostale usluge</v>
      </c>
      <c r="G26" s="183" t="s">
        <v>775</v>
      </c>
      <c r="H26" s="144" t="str">
        <f t="shared" si="2"/>
        <v>PROGRAMSKO FINANCIRANJE JAVNIH VISOKIH UČILIŠTA</v>
      </c>
      <c r="I26" s="182">
        <v>130000</v>
      </c>
      <c r="J26" s="182">
        <v>140000</v>
      </c>
      <c r="K26" s="182">
        <v>130000</v>
      </c>
      <c r="M26" s="139" t="str">
        <f t="shared" si="3"/>
        <v>323</v>
      </c>
      <c r="N26" s="139" t="str">
        <f t="shared" si="4"/>
        <v>32</v>
      </c>
      <c r="R26" s="139">
        <v>3235</v>
      </c>
      <c r="S26" s="139" t="s">
        <v>114</v>
      </c>
      <c r="U26" s="139" t="str">
        <f t="shared" si="5"/>
        <v>32</v>
      </c>
      <c r="V26" s="139" t="str">
        <f t="shared" si="6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0"/>
        <v>Opći prihodi i primici</v>
      </c>
      <c r="E27" s="149">
        <v>3241</v>
      </c>
      <c r="F27" s="144" t="str">
        <f t="shared" si="1"/>
        <v>Naknade troškova osobama izvan radnog odnosa</v>
      </c>
      <c r="G27" s="183" t="s">
        <v>775</v>
      </c>
      <c r="H27" s="144" t="str">
        <f t="shared" si="2"/>
        <v>PROGRAMSKO FINANCIRANJE JAVNIH VISOKIH UČILIŠTA</v>
      </c>
      <c r="I27" s="182">
        <v>30000</v>
      </c>
      <c r="J27" s="182">
        <v>35000</v>
      </c>
      <c r="K27" s="182">
        <v>40000</v>
      </c>
      <c r="M27" s="139" t="str">
        <f t="shared" si="3"/>
        <v>324</v>
      </c>
      <c r="N27" s="139" t="str">
        <f t="shared" si="4"/>
        <v>32</v>
      </c>
      <c r="R27" s="139">
        <v>3236</v>
      </c>
      <c r="S27" s="139" t="s">
        <v>57</v>
      </c>
      <c r="U27" s="139" t="str">
        <f t="shared" si="5"/>
        <v>32</v>
      </c>
      <c r="V27" s="139" t="str">
        <f t="shared" si="6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0"/>
        <v>Opći prihodi i primici</v>
      </c>
      <c r="E28" s="149">
        <v>3292</v>
      </c>
      <c r="F28" s="144" t="str">
        <f t="shared" si="1"/>
        <v>Premije osiguranja</v>
      </c>
      <c r="G28" s="183" t="s">
        <v>775</v>
      </c>
      <c r="H28" s="144" t="str">
        <f t="shared" si="2"/>
        <v>PROGRAMSKO FINANCIRANJE JAVNIH VISOKIH UČILIŠTA</v>
      </c>
      <c r="I28" s="182">
        <v>35000</v>
      </c>
      <c r="J28" s="182">
        <v>35000</v>
      </c>
      <c r="K28" s="182">
        <v>40000</v>
      </c>
      <c r="M28" s="139" t="str">
        <f t="shared" si="3"/>
        <v>329</v>
      </c>
      <c r="N28" s="139" t="str">
        <f t="shared" si="4"/>
        <v>32</v>
      </c>
      <c r="R28" s="139">
        <v>3237</v>
      </c>
      <c r="S28" s="139" t="s">
        <v>70</v>
      </c>
      <c r="U28" s="139" t="str">
        <f t="shared" si="5"/>
        <v>32</v>
      </c>
      <c r="V28" s="139" t="str">
        <f t="shared" si="6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0"/>
        <v>Opći prihodi i primici</v>
      </c>
      <c r="E29" s="149">
        <v>3293</v>
      </c>
      <c r="F29" s="144" t="str">
        <f t="shared" si="1"/>
        <v>Reprezentacija</v>
      </c>
      <c r="G29" s="183" t="s">
        <v>775</v>
      </c>
      <c r="H29" s="144" t="str">
        <f t="shared" si="2"/>
        <v>PROGRAMSKO FINANCIRANJE JAVNIH VISOKIH UČILIŠTA</v>
      </c>
      <c r="I29" s="182">
        <v>5000</v>
      </c>
      <c r="J29" s="182">
        <v>5000</v>
      </c>
      <c r="K29" s="182">
        <v>5000</v>
      </c>
      <c r="M29" s="139" t="str">
        <f t="shared" si="3"/>
        <v>329</v>
      </c>
      <c r="N29" s="139" t="str">
        <f t="shared" si="4"/>
        <v>32</v>
      </c>
      <c r="R29" s="139">
        <v>3238</v>
      </c>
      <c r="S29" s="139" t="s">
        <v>107</v>
      </c>
      <c r="U29" s="139" t="str">
        <f t="shared" si="5"/>
        <v>32</v>
      </c>
      <c r="V29" s="139" t="str">
        <f t="shared" si="6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0"/>
        <v>Opći prihodi i primici</v>
      </c>
      <c r="E30" s="149">
        <v>3294</v>
      </c>
      <c r="F30" s="144" t="str">
        <f t="shared" si="1"/>
        <v>Članarine i norme</v>
      </c>
      <c r="G30" s="183" t="s">
        <v>775</v>
      </c>
      <c r="H30" s="144" t="str">
        <f t="shared" si="2"/>
        <v>PROGRAMSKO FINANCIRANJE JAVNIH VISOKIH UČILIŠTA</v>
      </c>
      <c r="I30" s="182">
        <v>20000</v>
      </c>
      <c r="J30" s="182">
        <v>25000</v>
      </c>
      <c r="K30" s="182">
        <v>25000</v>
      </c>
      <c r="M30" s="139" t="str">
        <f t="shared" si="3"/>
        <v>329</v>
      </c>
      <c r="N30" s="139" t="str">
        <f t="shared" si="4"/>
        <v>32</v>
      </c>
      <c r="R30" s="139">
        <v>3239</v>
      </c>
      <c r="S30" s="139" t="s">
        <v>87</v>
      </c>
      <c r="U30" s="139" t="str">
        <f t="shared" si="5"/>
        <v>32</v>
      </c>
      <c r="V30" s="139" t="str">
        <f t="shared" si="6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0"/>
        <v>Opći prihodi i primici</v>
      </c>
      <c r="E31" s="149">
        <v>3295</v>
      </c>
      <c r="F31" s="144" t="str">
        <f t="shared" si="1"/>
        <v>Pristojbe i naknade</v>
      </c>
      <c r="G31" s="183" t="s">
        <v>775</v>
      </c>
      <c r="H31" s="144" t="str">
        <f t="shared" si="2"/>
        <v>PROGRAMSKO FINANCIRANJE JAVNIH VISOKIH UČILIŠTA</v>
      </c>
      <c r="I31" s="182">
        <v>4000</v>
      </c>
      <c r="J31" s="182">
        <v>4000</v>
      </c>
      <c r="K31" s="182">
        <v>10000</v>
      </c>
      <c r="M31" s="139" t="str">
        <f t="shared" si="3"/>
        <v>329</v>
      </c>
      <c r="N31" s="139" t="str">
        <f t="shared" si="4"/>
        <v>32</v>
      </c>
      <c r="R31" s="139">
        <v>3241</v>
      </c>
      <c r="S31" s="139" t="s">
        <v>84</v>
      </c>
      <c r="U31" s="139" t="str">
        <f t="shared" si="5"/>
        <v>32</v>
      </c>
      <c r="V31" s="139" t="str">
        <f t="shared" si="6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0"/>
        <v>Opći prihodi i primici</v>
      </c>
      <c r="E32" s="149">
        <v>3299</v>
      </c>
      <c r="F32" s="144" t="str">
        <f t="shared" si="1"/>
        <v>Ostali nespomenuti rashodi poslovanja</v>
      </c>
      <c r="G32" s="183" t="s">
        <v>775</v>
      </c>
      <c r="H32" s="144" t="str">
        <f t="shared" si="2"/>
        <v>PROGRAMSKO FINANCIRANJE JAVNIH VISOKIH UČILIŠTA</v>
      </c>
      <c r="I32" s="182">
        <v>10000</v>
      </c>
      <c r="J32" s="182">
        <v>25000</v>
      </c>
      <c r="K32" s="182">
        <v>21000</v>
      </c>
      <c r="M32" s="139" t="str">
        <f t="shared" si="3"/>
        <v>329</v>
      </c>
      <c r="N32" s="139" t="str">
        <f t="shared" si="4"/>
        <v>32</v>
      </c>
      <c r="R32" s="139">
        <v>3291</v>
      </c>
      <c r="S32" s="139" t="s">
        <v>85</v>
      </c>
      <c r="U32" s="139" t="str">
        <f t="shared" si="5"/>
        <v>32</v>
      </c>
      <c r="V32" s="139" t="str">
        <f t="shared" si="6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0"/>
        <v>Opći prihodi i primici</v>
      </c>
      <c r="E33" s="149">
        <v>3423</v>
      </c>
      <c r="F33" s="144" t="str">
        <f t="shared" si="1"/>
        <v>Kamate za primljene kredite i zajmove od kreditnih i ostalih</v>
      </c>
      <c r="G33" s="183" t="s">
        <v>775</v>
      </c>
      <c r="H33" s="144" t="str">
        <f t="shared" si="2"/>
        <v>PROGRAMSKO FINANCIRANJE JAVNIH VISOKIH UČILIŠTA</v>
      </c>
      <c r="I33" s="182">
        <v>10000</v>
      </c>
      <c r="J33" s="182"/>
      <c r="K33" s="182"/>
      <c r="M33" s="139" t="str">
        <f t="shared" si="3"/>
        <v>342</v>
      </c>
      <c r="N33" s="139" t="str">
        <f t="shared" si="4"/>
        <v>34</v>
      </c>
      <c r="R33" s="139">
        <v>3292</v>
      </c>
      <c r="S33" s="139" t="s">
        <v>78</v>
      </c>
      <c r="U33" s="139" t="str">
        <f t="shared" si="5"/>
        <v>32</v>
      </c>
      <c r="V33" s="139" t="str">
        <f t="shared" si="6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0"/>
        <v>Opći prihodi i primici</v>
      </c>
      <c r="E34" s="149">
        <v>3431</v>
      </c>
      <c r="F34" s="144" t="str">
        <f t="shared" si="1"/>
        <v>Bankarske usluge i usluge platnog prometa</v>
      </c>
      <c r="G34" s="183" t="s">
        <v>775</v>
      </c>
      <c r="H34" s="144" t="str">
        <f t="shared" si="2"/>
        <v>PROGRAMSKO FINANCIRANJE JAVNIH VISOKIH UČILIŠTA</v>
      </c>
      <c r="I34" s="182">
        <v>10000</v>
      </c>
      <c r="J34" s="182">
        <v>5000</v>
      </c>
      <c r="K34" s="182">
        <v>8000</v>
      </c>
      <c r="M34" s="139" t="str">
        <f t="shared" si="3"/>
        <v>343</v>
      </c>
      <c r="N34" s="139" t="str">
        <f t="shared" si="4"/>
        <v>34</v>
      </c>
      <c r="R34" s="139">
        <v>3293</v>
      </c>
      <c r="S34" s="139" t="s">
        <v>88</v>
      </c>
      <c r="U34" s="139" t="str">
        <f t="shared" si="5"/>
        <v>32</v>
      </c>
      <c r="V34" s="139" t="str">
        <f t="shared" si="6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0"/>
        <v>Opći prihodi i primici</v>
      </c>
      <c r="E35" s="149">
        <v>4221</v>
      </c>
      <c r="F35" s="144" t="str">
        <f t="shared" si="1"/>
        <v>Uredska oprema i namještaj</v>
      </c>
      <c r="G35" s="183" t="s">
        <v>775</v>
      </c>
      <c r="H35" s="144" t="str">
        <f t="shared" si="2"/>
        <v>PROGRAMSKO FINANCIRANJE JAVNIH VISOKIH UČILIŠTA</v>
      </c>
      <c r="I35" s="182">
        <v>34000</v>
      </c>
      <c r="J35" s="182">
        <v>34000</v>
      </c>
      <c r="K35" s="182">
        <v>40000</v>
      </c>
      <c r="M35" s="139" t="str">
        <f t="shared" si="3"/>
        <v>422</v>
      </c>
      <c r="N35" s="139" t="str">
        <f t="shared" si="4"/>
        <v>42</v>
      </c>
      <c r="R35" s="139">
        <v>3293</v>
      </c>
      <c r="S35" s="139" t="s">
        <v>135</v>
      </c>
      <c r="U35" s="139" t="str">
        <f t="shared" si="5"/>
        <v>32</v>
      </c>
      <c r="V35" s="139" t="str">
        <f t="shared" si="6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0"/>
        <v>Opći prihodi i primici</v>
      </c>
      <c r="E36" s="149">
        <v>4223</v>
      </c>
      <c r="F36" s="144" t="str">
        <f t="shared" si="1"/>
        <v>Oprema za održavanje i zaštitu</v>
      </c>
      <c r="G36" s="183" t="s">
        <v>775</v>
      </c>
      <c r="H36" s="144" t="str">
        <f t="shared" si="2"/>
        <v>PROGRAMSKO FINANCIRANJE JAVNIH VISOKIH UČILIŠTA</v>
      </c>
      <c r="I36" s="182">
        <v>10000</v>
      </c>
      <c r="J36" s="182">
        <v>10000</v>
      </c>
      <c r="K36" s="182">
        <v>11000</v>
      </c>
      <c r="M36" s="139" t="str">
        <f t="shared" si="3"/>
        <v>422</v>
      </c>
      <c r="N36" s="139" t="str">
        <f t="shared" si="4"/>
        <v>42</v>
      </c>
      <c r="R36" s="139">
        <v>3294</v>
      </c>
      <c r="S36" s="139" t="s">
        <v>89</v>
      </c>
      <c r="U36" s="139" t="str">
        <f t="shared" si="5"/>
        <v>32</v>
      </c>
      <c r="V36" s="139" t="str">
        <f t="shared" si="6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0"/>
        <v>Opći prihodi i primici</v>
      </c>
      <c r="E37" s="149">
        <v>4224</v>
      </c>
      <c r="F37" s="144" t="str">
        <f t="shared" si="1"/>
        <v>Medicinska i laboratorijska oprema</v>
      </c>
      <c r="G37" s="183" t="s">
        <v>775</v>
      </c>
      <c r="H37" s="144" t="str">
        <f t="shared" si="2"/>
        <v>PROGRAMSKO FINANCIRANJE JAVNIH VISOKIH UČILIŠTA</v>
      </c>
      <c r="I37" s="182">
        <v>12000</v>
      </c>
      <c r="J37" s="182">
        <v>12000</v>
      </c>
      <c r="K37" s="182">
        <v>13000</v>
      </c>
      <c r="M37" s="139" t="str">
        <f t="shared" si="3"/>
        <v>422</v>
      </c>
      <c r="N37" s="139" t="str">
        <f t="shared" si="4"/>
        <v>42</v>
      </c>
      <c r="R37" s="139">
        <v>3295</v>
      </c>
      <c r="S37" s="139" t="s">
        <v>58</v>
      </c>
      <c r="U37" s="139" t="str">
        <f t="shared" si="5"/>
        <v>32</v>
      </c>
      <c r="V37" s="139" t="str">
        <f t="shared" si="6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0"/>
        <v>Opći prihodi i primici</v>
      </c>
      <c r="E38" s="149">
        <v>4225</v>
      </c>
      <c r="F38" s="144" t="str">
        <f t="shared" si="1"/>
        <v>Instrumenti, uređaji i strojevi</v>
      </c>
      <c r="G38" s="183" t="s">
        <v>775</v>
      </c>
      <c r="H38" s="144" t="str">
        <f t="shared" si="2"/>
        <v>PROGRAMSKO FINANCIRANJE JAVNIH VISOKIH UČILIŠTA</v>
      </c>
      <c r="I38" s="182">
        <v>15000</v>
      </c>
      <c r="J38" s="182">
        <v>15000</v>
      </c>
      <c r="K38" s="182">
        <v>20000</v>
      </c>
      <c r="M38" s="139" t="str">
        <f t="shared" si="3"/>
        <v>422</v>
      </c>
      <c r="N38" s="139" t="str">
        <f t="shared" si="4"/>
        <v>42</v>
      </c>
      <c r="R38" s="139">
        <v>3296</v>
      </c>
      <c r="S38" s="139" t="s">
        <v>152</v>
      </c>
      <c r="U38" s="139" t="str">
        <f t="shared" si="5"/>
        <v>32</v>
      </c>
      <c r="V38" s="139" t="str">
        <f t="shared" si="6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0"/>
        <v>Opći prihodi i primici</v>
      </c>
      <c r="E39" s="149">
        <v>4227</v>
      </c>
      <c r="F39" s="144" t="str">
        <f t="shared" si="1"/>
        <v>Uređaji, strojevi i oprema za ostale namjene</v>
      </c>
      <c r="G39" s="183" t="s">
        <v>775</v>
      </c>
      <c r="H39" s="144" t="str">
        <f t="shared" si="2"/>
        <v>PROGRAMSKO FINANCIRANJE JAVNIH VISOKIH UČILIŠTA</v>
      </c>
      <c r="I39" s="182">
        <v>5000</v>
      </c>
      <c r="J39" s="182">
        <v>5000</v>
      </c>
      <c r="K39" s="182">
        <v>5000</v>
      </c>
      <c r="M39" s="139" t="str">
        <f t="shared" si="3"/>
        <v>422</v>
      </c>
      <c r="N39" s="139" t="str">
        <f t="shared" si="4"/>
        <v>42</v>
      </c>
      <c r="R39" s="139">
        <v>3299</v>
      </c>
      <c r="S39" s="139" t="s">
        <v>61</v>
      </c>
      <c r="U39" s="139" t="str">
        <f t="shared" si="5"/>
        <v>32</v>
      </c>
      <c r="V39" s="139" t="str">
        <f t="shared" si="6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11</v>
      </c>
      <c r="D40" s="144" t="str">
        <f t="shared" si="0"/>
        <v>Opći prihodi i primici</v>
      </c>
      <c r="E40" s="149">
        <v>3111</v>
      </c>
      <c r="F40" s="144" t="str">
        <f t="shared" si="1"/>
        <v>Plaće za redovan rad</v>
      </c>
      <c r="G40" s="183" t="s">
        <v>2086</v>
      </c>
      <c r="H40" s="144" t="str">
        <f t="shared" si="2"/>
        <v>PRAVOMOĆNE SUDSKE PRESUDE</v>
      </c>
      <c r="I40" s="182"/>
      <c r="J40" s="182"/>
      <c r="K40" s="182"/>
      <c r="M40" s="139" t="str">
        <f t="shared" si="3"/>
        <v>311</v>
      </c>
      <c r="N40" s="139" t="str">
        <f t="shared" si="4"/>
        <v>31</v>
      </c>
      <c r="R40" s="139">
        <v>3411</v>
      </c>
      <c r="S40" s="139" t="s">
        <v>190</v>
      </c>
      <c r="U40" s="139" t="str">
        <f t="shared" si="5"/>
        <v>34</v>
      </c>
      <c r="V40" s="139" t="str">
        <f t="shared" si="6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11</v>
      </c>
      <c r="D41" s="144" t="str">
        <f t="shared" si="0"/>
        <v>Opći prihodi i primici</v>
      </c>
      <c r="E41" s="149">
        <v>3132</v>
      </c>
      <c r="F41" s="144" t="str">
        <f t="shared" si="1"/>
        <v>Doprinosi za obvezno zdravstveno osiguranje</v>
      </c>
      <c r="G41" s="183" t="s">
        <v>2086</v>
      </c>
      <c r="H41" s="144" t="str">
        <f t="shared" si="2"/>
        <v>PRAVOMOĆNE SUDSKE PRESUDE</v>
      </c>
      <c r="I41" s="182"/>
      <c r="J41" s="182"/>
      <c r="K41" s="182"/>
      <c r="M41" s="139" t="str">
        <f t="shared" si="3"/>
        <v>313</v>
      </c>
      <c r="N41" s="139" t="str">
        <f t="shared" si="4"/>
        <v>31</v>
      </c>
      <c r="R41" s="139">
        <v>3422</v>
      </c>
      <c r="S41" s="139" t="s">
        <v>153</v>
      </c>
      <c r="U41" s="139" t="str">
        <f t="shared" si="5"/>
        <v>34</v>
      </c>
      <c r="V41" s="139" t="str">
        <f t="shared" si="6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0"/>
        <v>Opći prihodi i primici</v>
      </c>
      <c r="E42" s="149">
        <v>3296</v>
      </c>
      <c r="F42" s="144" t="str">
        <f t="shared" si="1"/>
        <v>Troškovi sudskih postupaka</v>
      </c>
      <c r="G42" s="183" t="s">
        <v>2086</v>
      </c>
      <c r="H42" s="144" t="str">
        <f t="shared" si="2"/>
        <v>PRAVOMOĆNE SUDSKE PRESUDE</v>
      </c>
      <c r="I42" s="182"/>
      <c r="J42" s="182"/>
      <c r="K42" s="182"/>
      <c r="M42" s="139" t="str">
        <f t="shared" si="3"/>
        <v>329</v>
      </c>
      <c r="N42" s="139" t="str">
        <f t="shared" si="4"/>
        <v>32</v>
      </c>
      <c r="R42" s="139">
        <v>3423</v>
      </c>
      <c r="S42" s="139" t="s">
        <v>153</v>
      </c>
      <c r="U42" s="139" t="str">
        <f t="shared" ref="U42:U73" si="7">LEFT(R42,2)</f>
        <v>34</v>
      </c>
      <c r="V42" s="139" t="str">
        <f t="shared" ref="V42:V73" si="8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11</v>
      </c>
      <c r="D43" s="144" t="str">
        <f t="shared" si="0"/>
        <v>Opći prihodi i primici</v>
      </c>
      <c r="E43" s="149">
        <v>3433</v>
      </c>
      <c r="F43" s="144" t="str">
        <f t="shared" si="1"/>
        <v>Zatezne kamate</v>
      </c>
      <c r="G43" s="183" t="s">
        <v>2086</v>
      </c>
      <c r="H43" s="144" t="str">
        <f t="shared" si="2"/>
        <v>PRAVOMOĆNE SUDSKE PRESUDE</v>
      </c>
      <c r="I43" s="182"/>
      <c r="J43" s="182"/>
      <c r="K43" s="182"/>
      <c r="M43" s="139" t="str">
        <f t="shared" si="3"/>
        <v>343</v>
      </c>
      <c r="N43" s="139" t="str">
        <f t="shared" si="4"/>
        <v>34</v>
      </c>
      <c r="R43" s="139">
        <v>3427</v>
      </c>
      <c r="S43" s="139" t="s">
        <v>192</v>
      </c>
      <c r="U43" s="139" t="str">
        <f t="shared" si="7"/>
        <v>34</v>
      </c>
      <c r="V43" s="139" t="str">
        <f t="shared" si="8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11</v>
      </c>
      <c r="D44" s="144" t="str">
        <f t="shared" si="0"/>
        <v>Opći prihodi i primici</v>
      </c>
      <c r="E44" s="149">
        <v>3211</v>
      </c>
      <c r="F44" s="144" t="str">
        <f t="shared" si="1"/>
        <v>Službena putovanja</v>
      </c>
      <c r="G44" s="183" t="s">
        <v>775</v>
      </c>
      <c r="H44" s="144" t="str">
        <f t="shared" si="2"/>
        <v>PROGRAMSKO FINANCIRANJE JAVNIH VISOKIH UČILIŠTA</v>
      </c>
      <c r="I44" s="182">
        <v>164724</v>
      </c>
      <c r="J44" s="182">
        <v>170000</v>
      </c>
      <c r="K44" s="182">
        <v>175000</v>
      </c>
      <c r="M44" s="139" t="str">
        <f t="shared" si="3"/>
        <v>321</v>
      </c>
      <c r="N44" s="139" t="str">
        <f t="shared" si="4"/>
        <v>32</v>
      </c>
      <c r="R44" s="139">
        <v>3431</v>
      </c>
      <c r="S44" s="139" t="s">
        <v>86</v>
      </c>
      <c r="U44" s="139" t="str">
        <f t="shared" si="7"/>
        <v>34</v>
      </c>
      <c r="V44" s="139" t="str">
        <f t="shared" si="8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11</v>
      </c>
      <c r="D45" s="144" t="str">
        <f t="shared" si="0"/>
        <v>Opći prihodi i primici</v>
      </c>
      <c r="E45" s="149">
        <v>3213</v>
      </c>
      <c r="F45" s="144" t="str">
        <f t="shared" si="1"/>
        <v>Stručno usavršavanje zaposlenika</v>
      </c>
      <c r="G45" s="183" t="s">
        <v>775</v>
      </c>
      <c r="H45" s="144" t="str">
        <f t="shared" si="2"/>
        <v>PROGRAMSKO FINANCIRANJE JAVNIH VISOKIH UČILIŠTA</v>
      </c>
      <c r="I45" s="182">
        <v>100000</v>
      </c>
      <c r="J45" s="182">
        <v>80000</v>
      </c>
      <c r="K45" s="182">
        <v>80000</v>
      </c>
      <c r="M45" s="139" t="str">
        <f t="shared" si="3"/>
        <v>321</v>
      </c>
      <c r="N45" s="139" t="str">
        <f t="shared" si="4"/>
        <v>32</v>
      </c>
      <c r="R45" s="139">
        <v>3432</v>
      </c>
      <c r="S45" s="139" t="s">
        <v>102</v>
      </c>
      <c r="U45" s="139" t="str">
        <f t="shared" si="7"/>
        <v>34</v>
      </c>
      <c r="V45" s="139" t="str">
        <f t="shared" si="8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11</v>
      </c>
      <c r="D46" s="144" t="str">
        <f t="shared" si="0"/>
        <v>Opći prihodi i primici</v>
      </c>
      <c r="E46" s="149">
        <v>3214</v>
      </c>
      <c r="F46" s="144" t="str">
        <f t="shared" si="1"/>
        <v>Ostale naknade troškova zaposlenima</v>
      </c>
      <c r="G46" s="183" t="s">
        <v>775</v>
      </c>
      <c r="H46" s="144" t="str">
        <f t="shared" si="2"/>
        <v>PROGRAMSKO FINANCIRANJE JAVNIH VISOKIH UČILIŠTA</v>
      </c>
      <c r="I46" s="182">
        <v>100000</v>
      </c>
      <c r="J46" s="182">
        <v>95000</v>
      </c>
      <c r="K46" s="182">
        <v>100000</v>
      </c>
      <c r="M46" s="139" t="str">
        <f t="shared" si="3"/>
        <v>321</v>
      </c>
      <c r="N46" s="139" t="str">
        <f t="shared" si="4"/>
        <v>32</v>
      </c>
      <c r="R46" s="139">
        <v>3433</v>
      </c>
      <c r="S46" s="139" t="s">
        <v>140</v>
      </c>
      <c r="U46" s="139" t="str">
        <f t="shared" si="7"/>
        <v>34</v>
      </c>
      <c r="V46" s="139" t="str">
        <f t="shared" si="8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11</v>
      </c>
      <c r="D47" s="144" t="str">
        <f t="shared" si="0"/>
        <v>Opći prihodi i primici</v>
      </c>
      <c r="E47" s="149">
        <v>3221</v>
      </c>
      <c r="F47" s="144" t="str">
        <f t="shared" si="1"/>
        <v>Uredski materijal i ostali materijalni rashodi</v>
      </c>
      <c r="G47" s="183" t="s">
        <v>775</v>
      </c>
      <c r="H47" s="144" t="str">
        <f t="shared" si="2"/>
        <v>PROGRAMSKO FINANCIRANJE JAVNIH VISOKIH UČILIŠTA</v>
      </c>
      <c r="I47" s="182">
        <v>15000</v>
      </c>
      <c r="J47" s="182">
        <v>15000</v>
      </c>
      <c r="K47" s="182">
        <v>15000</v>
      </c>
      <c r="M47" s="139" t="str">
        <f t="shared" si="3"/>
        <v>322</v>
      </c>
      <c r="N47" s="139" t="str">
        <f t="shared" si="4"/>
        <v>32</v>
      </c>
      <c r="R47" s="139">
        <v>3434</v>
      </c>
      <c r="S47" s="139" t="s">
        <v>71</v>
      </c>
      <c r="U47" s="139" t="str">
        <f t="shared" si="7"/>
        <v>34</v>
      </c>
      <c r="V47" s="139" t="str">
        <f t="shared" si="8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11</v>
      </c>
      <c r="D48" s="144" t="str">
        <f t="shared" si="0"/>
        <v>Opći prihodi i primici</v>
      </c>
      <c r="E48" s="149">
        <v>3222</v>
      </c>
      <c r="F48" s="144" t="str">
        <f t="shared" si="1"/>
        <v>Materijal i sirovine</v>
      </c>
      <c r="G48" s="183" t="s">
        <v>775</v>
      </c>
      <c r="H48" s="144" t="str">
        <f t="shared" si="2"/>
        <v>PROGRAMSKO FINANCIRANJE JAVNIH VISOKIH UČILIŠTA</v>
      </c>
      <c r="I48" s="182">
        <v>20000</v>
      </c>
      <c r="J48" s="182">
        <v>10000</v>
      </c>
      <c r="K48" s="182">
        <v>10000</v>
      </c>
      <c r="M48" s="139" t="str">
        <f t="shared" si="3"/>
        <v>322</v>
      </c>
      <c r="N48" s="139" t="str">
        <f t="shared" si="4"/>
        <v>32</v>
      </c>
      <c r="R48" s="139">
        <v>3511</v>
      </c>
      <c r="S48" s="139" t="s">
        <v>183</v>
      </c>
      <c r="U48" s="139" t="str">
        <f t="shared" si="7"/>
        <v>35</v>
      </c>
      <c r="V48" s="139" t="str">
        <f t="shared" si="8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11</v>
      </c>
      <c r="D49" s="144" t="str">
        <f t="shared" si="0"/>
        <v>Opći prihodi i primici</v>
      </c>
      <c r="E49" s="149">
        <v>3224</v>
      </c>
      <c r="F49" s="144" t="str">
        <f t="shared" si="1"/>
        <v>Materijal i dijelovi za tekuće i investicijsko održavanje</v>
      </c>
      <c r="G49" s="183" t="s">
        <v>775</v>
      </c>
      <c r="H49" s="144" t="str">
        <f t="shared" si="2"/>
        <v>PROGRAMSKO FINANCIRANJE JAVNIH VISOKIH UČILIŠTA</v>
      </c>
      <c r="I49" s="182">
        <v>20000</v>
      </c>
      <c r="J49" s="182">
        <v>25000</v>
      </c>
      <c r="K49" s="182">
        <v>26000</v>
      </c>
      <c r="M49" s="139" t="str">
        <f t="shared" si="3"/>
        <v>322</v>
      </c>
      <c r="N49" s="139" t="str">
        <f t="shared" si="4"/>
        <v>32</v>
      </c>
      <c r="R49" s="139">
        <v>3512</v>
      </c>
      <c r="S49" s="139" t="s">
        <v>185</v>
      </c>
      <c r="U49" s="139" t="str">
        <f t="shared" si="7"/>
        <v>35</v>
      </c>
      <c r="V49" s="139" t="str">
        <f t="shared" si="8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11</v>
      </c>
      <c r="D50" s="144" t="str">
        <f t="shared" si="0"/>
        <v>Opći prihodi i primici</v>
      </c>
      <c r="E50" s="149">
        <v>3225</v>
      </c>
      <c r="F50" s="144" t="str">
        <f t="shared" si="1"/>
        <v>Sitni inventar i auto gume</v>
      </c>
      <c r="G50" s="183" t="s">
        <v>775</v>
      </c>
      <c r="H50" s="144" t="str">
        <f t="shared" si="2"/>
        <v>PROGRAMSKO FINANCIRANJE JAVNIH VISOKIH UČILIŠTA</v>
      </c>
      <c r="I50" s="182">
        <v>70000</v>
      </c>
      <c r="J50" s="182">
        <v>70000</v>
      </c>
      <c r="K50" s="182">
        <v>74000</v>
      </c>
      <c r="M50" s="139" t="str">
        <f t="shared" si="3"/>
        <v>322</v>
      </c>
      <c r="N50" s="139" t="str">
        <f t="shared" si="4"/>
        <v>32</v>
      </c>
      <c r="R50" s="139">
        <v>3522</v>
      </c>
      <c r="S50" s="139" t="s">
        <v>259</v>
      </c>
      <c r="U50" s="139" t="str">
        <f t="shared" si="7"/>
        <v>35</v>
      </c>
      <c r="V50" s="139" t="str">
        <f t="shared" si="8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11</v>
      </c>
      <c r="D51" s="144" t="str">
        <f t="shared" si="0"/>
        <v>Opći prihodi i primici</v>
      </c>
      <c r="E51" s="149">
        <v>3231</v>
      </c>
      <c r="F51" s="144" t="str">
        <f t="shared" si="1"/>
        <v>Usluge telefona, pošte i prijevoza</v>
      </c>
      <c r="G51" s="183" t="s">
        <v>775</v>
      </c>
      <c r="H51" s="144" t="str">
        <f t="shared" si="2"/>
        <v>PROGRAMSKO FINANCIRANJE JAVNIH VISOKIH UČILIŠTA</v>
      </c>
      <c r="I51" s="182">
        <v>10240</v>
      </c>
      <c r="J51" s="182">
        <v>10000</v>
      </c>
      <c r="K51" s="182">
        <v>5000</v>
      </c>
      <c r="M51" s="139" t="str">
        <f t="shared" si="3"/>
        <v>323</v>
      </c>
      <c r="N51" s="139" t="str">
        <f t="shared" si="4"/>
        <v>32</v>
      </c>
      <c r="R51" s="139">
        <v>3531</v>
      </c>
      <c r="S51" s="139" t="s">
        <v>137</v>
      </c>
      <c r="U51" s="139" t="str">
        <f t="shared" si="7"/>
        <v>35</v>
      </c>
      <c r="V51" s="139" t="str">
        <f t="shared" si="8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11</v>
      </c>
      <c r="D52" s="144" t="str">
        <f t="shared" si="0"/>
        <v>Opći prihodi i primici</v>
      </c>
      <c r="E52" s="149">
        <v>3232</v>
      </c>
      <c r="F52" s="144" t="str">
        <f t="shared" si="1"/>
        <v>Usluge tekućeg i investicijskog održavanja</v>
      </c>
      <c r="G52" s="183" t="s">
        <v>775</v>
      </c>
      <c r="H52" s="144" t="str">
        <f t="shared" si="2"/>
        <v>PROGRAMSKO FINANCIRANJE JAVNIH VISOKIH UČILIŠTA</v>
      </c>
      <c r="I52" s="182">
        <v>18000</v>
      </c>
      <c r="J52" s="182">
        <v>20000</v>
      </c>
      <c r="K52" s="182">
        <v>20000</v>
      </c>
      <c r="M52" s="139" t="str">
        <f t="shared" si="3"/>
        <v>323</v>
      </c>
      <c r="N52" s="139" t="str">
        <f t="shared" si="4"/>
        <v>32</v>
      </c>
      <c r="R52" s="139">
        <v>3611</v>
      </c>
      <c r="S52" s="139" t="s">
        <v>91</v>
      </c>
      <c r="U52" s="139" t="str">
        <f t="shared" si="7"/>
        <v>36</v>
      </c>
      <c r="V52" s="139" t="str">
        <f t="shared" si="8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11</v>
      </c>
      <c r="D53" s="144" t="str">
        <f t="shared" si="0"/>
        <v>Opći prihodi i primici</v>
      </c>
      <c r="E53" s="149">
        <v>3235</v>
      </c>
      <c r="F53" s="144" t="str">
        <f t="shared" si="1"/>
        <v>Zakupnine i najamnine</v>
      </c>
      <c r="G53" s="183" t="s">
        <v>775</v>
      </c>
      <c r="H53" s="144" t="str">
        <f t="shared" si="2"/>
        <v>PROGRAMSKO FINANCIRANJE JAVNIH VISOKIH UČILIŠTA</v>
      </c>
      <c r="I53" s="182">
        <v>35000</v>
      </c>
      <c r="J53" s="182">
        <v>30000</v>
      </c>
      <c r="K53" s="182">
        <v>30000</v>
      </c>
      <c r="M53" s="139" t="str">
        <f t="shared" si="3"/>
        <v>323</v>
      </c>
      <c r="N53" s="139" t="str">
        <f t="shared" si="4"/>
        <v>32</v>
      </c>
      <c r="R53" s="139">
        <v>3621</v>
      </c>
      <c r="S53" s="139" t="s">
        <v>141</v>
      </c>
      <c r="U53" s="139" t="str">
        <f t="shared" si="7"/>
        <v>36</v>
      </c>
      <c r="V53" s="139" t="str">
        <f t="shared" si="8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11</v>
      </c>
      <c r="D54" s="144" t="str">
        <f t="shared" si="0"/>
        <v>Opći prihodi i primici</v>
      </c>
      <c r="E54" s="149">
        <v>3237</v>
      </c>
      <c r="F54" s="144" t="str">
        <f t="shared" si="1"/>
        <v>Intelektualne i osobne usluge</v>
      </c>
      <c r="G54" s="183" t="s">
        <v>775</v>
      </c>
      <c r="H54" s="144" t="str">
        <f t="shared" si="2"/>
        <v>PROGRAMSKO FINANCIRANJE JAVNIH VISOKIH UČILIŠTA</v>
      </c>
      <c r="I54" s="182">
        <v>100000</v>
      </c>
      <c r="J54" s="182">
        <v>130000</v>
      </c>
      <c r="K54" s="182">
        <v>130000</v>
      </c>
      <c r="M54" s="139" t="str">
        <f t="shared" si="3"/>
        <v>323</v>
      </c>
      <c r="N54" s="139" t="str">
        <f t="shared" si="4"/>
        <v>32</v>
      </c>
      <c r="R54" s="139">
        <v>3631</v>
      </c>
      <c r="S54" s="139" t="s">
        <v>182</v>
      </c>
      <c r="U54" s="139" t="str">
        <f t="shared" si="7"/>
        <v>36</v>
      </c>
      <c r="V54" s="139" t="str">
        <f t="shared" si="8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11</v>
      </c>
      <c r="D55" s="144" t="str">
        <f t="shared" si="0"/>
        <v>Opći prihodi i primici</v>
      </c>
      <c r="E55" s="149">
        <v>3238</v>
      </c>
      <c r="F55" s="144" t="str">
        <f t="shared" si="1"/>
        <v>Računalne usluge</v>
      </c>
      <c r="G55" s="183" t="s">
        <v>775</v>
      </c>
      <c r="H55" s="144" t="str">
        <f t="shared" si="2"/>
        <v>PROGRAMSKO FINANCIRANJE JAVNIH VISOKIH UČILIŠTA</v>
      </c>
      <c r="I55" s="182">
        <v>16000</v>
      </c>
      <c r="J55" s="182">
        <v>10000</v>
      </c>
      <c r="K55" s="182">
        <v>10000</v>
      </c>
      <c r="M55" s="139" t="str">
        <f t="shared" si="3"/>
        <v>323</v>
      </c>
      <c r="N55" s="139" t="str">
        <f t="shared" si="4"/>
        <v>32</v>
      </c>
      <c r="R55" s="139">
        <v>3632</v>
      </c>
      <c r="S55" s="139" t="s">
        <v>260</v>
      </c>
      <c r="U55" s="139" t="str">
        <f t="shared" si="7"/>
        <v>36</v>
      </c>
      <c r="V55" s="139" t="str">
        <f t="shared" si="8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11</v>
      </c>
      <c r="D56" s="144" t="str">
        <f t="shared" si="0"/>
        <v>Opći prihodi i primici</v>
      </c>
      <c r="E56" s="149">
        <v>3239</v>
      </c>
      <c r="F56" s="144" t="str">
        <f t="shared" si="1"/>
        <v>Ostale usluge</v>
      </c>
      <c r="G56" s="183" t="s">
        <v>775</v>
      </c>
      <c r="H56" s="144" t="str">
        <f t="shared" si="2"/>
        <v>PROGRAMSKO FINANCIRANJE JAVNIH VISOKIH UČILIŠTA</v>
      </c>
      <c r="I56" s="182">
        <v>25000</v>
      </c>
      <c r="J56" s="182">
        <v>25000</v>
      </c>
      <c r="K56" s="182">
        <v>25000</v>
      </c>
      <c r="M56" s="139" t="str">
        <f t="shared" si="3"/>
        <v>323</v>
      </c>
      <c r="N56" s="139" t="str">
        <f t="shared" si="4"/>
        <v>32</v>
      </c>
      <c r="R56" s="139">
        <v>3661</v>
      </c>
      <c r="S56" s="139" t="s">
        <v>103</v>
      </c>
      <c r="U56" s="139" t="str">
        <f t="shared" si="7"/>
        <v>36</v>
      </c>
      <c r="V56" s="139" t="str">
        <f t="shared" si="8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11</v>
      </c>
      <c r="D57" s="144" t="str">
        <f t="shared" si="0"/>
        <v>Opći prihodi i primici</v>
      </c>
      <c r="E57" s="149">
        <v>3292</v>
      </c>
      <c r="F57" s="144" t="str">
        <f t="shared" si="1"/>
        <v>Premije osiguranja</v>
      </c>
      <c r="G57" s="183" t="s">
        <v>775</v>
      </c>
      <c r="H57" s="144" t="str">
        <f t="shared" si="2"/>
        <v>PROGRAMSKO FINANCIRANJE JAVNIH VISOKIH UČILIŠTA</v>
      </c>
      <c r="I57" s="182">
        <v>5000</v>
      </c>
      <c r="J57" s="182">
        <v>5000</v>
      </c>
      <c r="K57" s="182">
        <v>5000</v>
      </c>
      <c r="M57" s="139" t="str">
        <f t="shared" si="3"/>
        <v>329</v>
      </c>
      <c r="N57" s="139" t="str">
        <f t="shared" si="4"/>
        <v>32</v>
      </c>
      <c r="R57" s="139">
        <v>3662</v>
      </c>
      <c r="S57" s="139" t="s">
        <v>186</v>
      </c>
      <c r="U57" s="139" t="str">
        <f t="shared" si="7"/>
        <v>36</v>
      </c>
      <c r="V57" s="139" t="str">
        <f t="shared" si="8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11</v>
      </c>
      <c r="D58" s="144" t="str">
        <f t="shared" si="0"/>
        <v>Opći prihodi i primici</v>
      </c>
      <c r="E58" s="149">
        <v>3294</v>
      </c>
      <c r="F58" s="144" t="str">
        <f t="shared" si="1"/>
        <v>Članarine i norme</v>
      </c>
      <c r="G58" s="183" t="s">
        <v>775</v>
      </c>
      <c r="H58" s="144" t="str">
        <f t="shared" si="2"/>
        <v>PROGRAMSKO FINANCIRANJE JAVNIH VISOKIH UČILIŠTA</v>
      </c>
      <c r="I58" s="182">
        <v>53000</v>
      </c>
      <c r="J58" s="182">
        <v>60000</v>
      </c>
      <c r="K58" s="182">
        <v>57000</v>
      </c>
      <c r="M58" s="139" t="str">
        <f t="shared" si="3"/>
        <v>329</v>
      </c>
      <c r="N58" s="139" t="str">
        <f t="shared" si="4"/>
        <v>32</v>
      </c>
      <c r="R58" s="139">
        <v>3681</v>
      </c>
      <c r="S58" s="139" t="s">
        <v>29</v>
      </c>
      <c r="U58" s="139" t="str">
        <f t="shared" si="7"/>
        <v>36</v>
      </c>
      <c r="V58" s="139" t="str">
        <f t="shared" si="8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11</v>
      </c>
      <c r="D59" s="144" t="str">
        <f t="shared" si="0"/>
        <v>Opći prihodi i primici</v>
      </c>
      <c r="E59" s="149">
        <v>3295</v>
      </c>
      <c r="F59" s="144" t="str">
        <f t="shared" si="1"/>
        <v>Pristojbe i naknade</v>
      </c>
      <c r="G59" s="183" t="s">
        <v>775</v>
      </c>
      <c r="H59" s="144" t="str">
        <f t="shared" si="2"/>
        <v>PROGRAMSKO FINANCIRANJE JAVNIH VISOKIH UČILIŠTA</v>
      </c>
      <c r="I59" s="182">
        <v>2500</v>
      </c>
      <c r="J59" s="182">
        <v>2000</v>
      </c>
      <c r="K59" s="182">
        <v>2000</v>
      </c>
      <c r="M59" s="139" t="str">
        <f t="shared" si="3"/>
        <v>329</v>
      </c>
      <c r="N59" s="139" t="str">
        <f t="shared" si="4"/>
        <v>32</v>
      </c>
      <c r="R59" s="139">
        <v>3682</v>
      </c>
      <c r="S59" s="139" t="s">
        <v>30</v>
      </c>
      <c r="U59" s="139" t="str">
        <f t="shared" si="7"/>
        <v>36</v>
      </c>
      <c r="V59" s="139" t="str">
        <f t="shared" si="8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11</v>
      </c>
      <c r="D60" s="144" t="str">
        <f t="shared" si="0"/>
        <v>Opći prihodi i primici</v>
      </c>
      <c r="E60" s="149">
        <v>3299</v>
      </c>
      <c r="F60" s="144" t="str">
        <f t="shared" si="1"/>
        <v>Ostali nespomenuti rashodi poslovanja</v>
      </c>
      <c r="G60" s="183" t="s">
        <v>775</v>
      </c>
      <c r="H60" s="144" t="str">
        <f t="shared" si="2"/>
        <v>PROGRAMSKO FINANCIRANJE JAVNIH VISOKIH UČILIŠTA</v>
      </c>
      <c r="I60" s="182">
        <v>2200</v>
      </c>
      <c r="J60" s="182">
        <v>3000</v>
      </c>
      <c r="K60" s="182">
        <v>3000</v>
      </c>
      <c r="M60" s="139" t="str">
        <f t="shared" si="3"/>
        <v>329</v>
      </c>
      <c r="N60" s="139" t="str">
        <f t="shared" si="4"/>
        <v>32</v>
      </c>
      <c r="R60" s="139">
        <v>3691</v>
      </c>
      <c r="S60" s="139" t="s">
        <v>108</v>
      </c>
      <c r="U60" s="139" t="str">
        <f t="shared" si="7"/>
        <v>36</v>
      </c>
      <c r="V60" s="139" t="str">
        <f t="shared" si="8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11</v>
      </c>
      <c r="D61" s="144" t="str">
        <f t="shared" si="0"/>
        <v>Opći prihodi i primici</v>
      </c>
      <c r="E61" s="149">
        <v>3431</v>
      </c>
      <c r="F61" s="144" t="str">
        <f t="shared" si="1"/>
        <v>Bankarske usluge i usluge platnog prometa</v>
      </c>
      <c r="G61" s="183" t="s">
        <v>775</v>
      </c>
      <c r="H61" s="144" t="str">
        <f t="shared" si="2"/>
        <v>PROGRAMSKO FINANCIRANJE JAVNIH VISOKIH UČILIŠTA</v>
      </c>
      <c r="I61" s="182">
        <v>4000</v>
      </c>
      <c r="J61" s="182">
        <v>4000</v>
      </c>
      <c r="K61" s="182">
        <v>4000</v>
      </c>
      <c r="M61" s="139" t="str">
        <f t="shared" si="3"/>
        <v>343</v>
      </c>
      <c r="N61" s="139" t="str">
        <f t="shared" si="4"/>
        <v>34</v>
      </c>
      <c r="R61" s="139">
        <v>3692</v>
      </c>
      <c r="S61" s="139" t="s">
        <v>180</v>
      </c>
      <c r="U61" s="139" t="str">
        <f t="shared" si="7"/>
        <v>36</v>
      </c>
      <c r="V61" s="139" t="str">
        <f t="shared" si="8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11</v>
      </c>
      <c r="D62" s="144" t="str">
        <f t="shared" si="0"/>
        <v>Opći prihodi i primici</v>
      </c>
      <c r="E62" s="149">
        <v>3432</v>
      </c>
      <c r="F62" s="144" t="str">
        <f t="shared" si="1"/>
        <v>Negativne tečajne razlike i razlike zbog primjene valutne kl</v>
      </c>
      <c r="G62" s="183" t="s">
        <v>775</v>
      </c>
      <c r="H62" s="144" t="str">
        <f t="shared" si="2"/>
        <v>PROGRAMSKO FINANCIRANJE JAVNIH VISOKIH UČILIŠTA</v>
      </c>
      <c r="I62" s="182">
        <v>6000</v>
      </c>
      <c r="J62" s="182">
        <v>6000</v>
      </c>
      <c r="K62" s="182">
        <v>6000</v>
      </c>
      <c r="M62" s="139" t="str">
        <f t="shared" si="3"/>
        <v>343</v>
      </c>
      <c r="N62" s="139" t="str">
        <f t="shared" si="4"/>
        <v>34</v>
      </c>
      <c r="R62" s="139">
        <v>3693</v>
      </c>
      <c r="S62" s="139" t="s">
        <v>108</v>
      </c>
      <c r="U62" s="139" t="str">
        <f t="shared" si="7"/>
        <v>36</v>
      </c>
      <c r="V62" s="139" t="str">
        <f t="shared" si="8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11</v>
      </c>
      <c r="D63" s="144" t="str">
        <f t="shared" si="0"/>
        <v>Opći prihodi i primici</v>
      </c>
      <c r="E63" s="149">
        <v>3721</v>
      </c>
      <c r="F63" s="144" t="str">
        <f t="shared" si="1"/>
        <v>Naknade građanima i kućanstvima u novcu</v>
      </c>
      <c r="G63" s="183" t="s">
        <v>775</v>
      </c>
      <c r="H63" s="144" t="str">
        <f t="shared" si="2"/>
        <v>PROGRAMSKO FINANCIRANJE JAVNIH VISOKIH UČILIŠTA</v>
      </c>
      <c r="I63" s="182">
        <v>20000</v>
      </c>
      <c r="J63" s="182">
        <v>20000</v>
      </c>
      <c r="K63" s="182">
        <v>20000</v>
      </c>
      <c r="M63" s="139" t="str">
        <f t="shared" si="3"/>
        <v>372</v>
      </c>
      <c r="N63" s="139" t="str">
        <f t="shared" si="4"/>
        <v>37</v>
      </c>
      <c r="R63" s="139">
        <v>3694</v>
      </c>
      <c r="S63" s="139" t="s">
        <v>180</v>
      </c>
      <c r="U63" s="139" t="str">
        <f t="shared" si="7"/>
        <v>36</v>
      </c>
      <c r="V63" s="139" t="str">
        <f t="shared" si="8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11</v>
      </c>
      <c r="D64" s="144" t="str">
        <f t="shared" si="0"/>
        <v>Opći prihodi i primici</v>
      </c>
      <c r="E64" s="149">
        <v>4221</v>
      </c>
      <c r="F64" s="144" t="str">
        <f t="shared" si="1"/>
        <v>Uredska oprema i namještaj</v>
      </c>
      <c r="G64" s="183" t="s">
        <v>775</v>
      </c>
      <c r="H64" s="144" t="str">
        <f t="shared" si="2"/>
        <v>PROGRAMSKO FINANCIRANJE JAVNIH VISOKIH UČILIŠTA</v>
      </c>
      <c r="I64" s="182">
        <v>80000</v>
      </c>
      <c r="J64" s="182">
        <v>80000</v>
      </c>
      <c r="K64" s="182">
        <v>90000</v>
      </c>
      <c r="M64" s="139" t="str">
        <f t="shared" si="3"/>
        <v>422</v>
      </c>
      <c r="N64" s="139" t="str">
        <f t="shared" si="4"/>
        <v>42</v>
      </c>
      <c r="R64" s="139">
        <v>3711</v>
      </c>
      <c r="S64" s="139" t="s">
        <v>127</v>
      </c>
      <c r="U64" s="139" t="str">
        <f t="shared" si="7"/>
        <v>37</v>
      </c>
      <c r="V64" s="139" t="str">
        <f t="shared" si="8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11</v>
      </c>
      <c r="D65" s="144" t="str">
        <f t="shared" si="0"/>
        <v>Opći prihodi i primici</v>
      </c>
      <c r="E65" s="149">
        <v>4223</v>
      </c>
      <c r="F65" s="144" t="str">
        <f t="shared" si="1"/>
        <v>Oprema za održavanje i zaštitu</v>
      </c>
      <c r="G65" s="183" t="s">
        <v>775</v>
      </c>
      <c r="H65" s="144" t="str">
        <f t="shared" si="2"/>
        <v>PROGRAMSKO FINANCIRANJE JAVNIH VISOKIH UČILIŠTA</v>
      </c>
      <c r="I65" s="182">
        <v>10000</v>
      </c>
      <c r="J65" s="182">
        <v>20000</v>
      </c>
      <c r="K65" s="182">
        <v>20000</v>
      </c>
      <c r="M65" s="139" t="str">
        <f t="shared" si="3"/>
        <v>422</v>
      </c>
      <c r="N65" s="139" t="str">
        <f t="shared" si="4"/>
        <v>42</v>
      </c>
      <c r="R65" s="139">
        <v>3712</v>
      </c>
      <c r="S65" s="139" t="s">
        <v>145</v>
      </c>
      <c r="U65" s="139" t="str">
        <f t="shared" si="7"/>
        <v>37</v>
      </c>
      <c r="V65" s="139" t="str">
        <f t="shared" si="8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11</v>
      </c>
      <c r="D66" s="144" t="str">
        <f t="shared" si="0"/>
        <v>Opći prihodi i primici</v>
      </c>
      <c r="E66" s="149">
        <v>4224</v>
      </c>
      <c r="F66" s="144" t="str">
        <f t="shared" si="1"/>
        <v>Medicinska i laboratorijska oprema</v>
      </c>
      <c r="G66" s="183" t="s">
        <v>775</v>
      </c>
      <c r="H66" s="144" t="str">
        <f t="shared" si="2"/>
        <v>PROGRAMSKO FINANCIRANJE JAVNIH VISOKIH UČILIŠTA</v>
      </c>
      <c r="I66" s="182">
        <v>38000</v>
      </c>
      <c r="J66" s="182">
        <v>50000</v>
      </c>
      <c r="K66" s="182">
        <v>50000</v>
      </c>
      <c r="M66" s="139" t="str">
        <f t="shared" si="3"/>
        <v>422</v>
      </c>
      <c r="N66" s="139" t="str">
        <f t="shared" si="4"/>
        <v>42</v>
      </c>
      <c r="R66" s="139">
        <v>3713</v>
      </c>
      <c r="S66" s="139" t="s">
        <v>172</v>
      </c>
      <c r="U66" s="139" t="str">
        <f t="shared" si="7"/>
        <v>37</v>
      </c>
      <c r="V66" s="139" t="str">
        <f t="shared" si="8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11</v>
      </c>
      <c r="D67" s="144" t="str">
        <f t="shared" si="0"/>
        <v>Opći prihodi i primici</v>
      </c>
      <c r="E67" s="149">
        <v>4225</v>
      </c>
      <c r="F67" s="144" t="str">
        <f t="shared" si="1"/>
        <v>Instrumenti, uređaji i strojevi</v>
      </c>
      <c r="G67" s="183" t="s">
        <v>775</v>
      </c>
      <c r="H67" s="144" t="str">
        <f t="shared" si="2"/>
        <v>PROGRAMSKO FINANCIRANJE JAVNIH VISOKIH UČILIŠTA</v>
      </c>
      <c r="I67" s="182">
        <v>30000</v>
      </c>
      <c r="J67" s="182">
        <v>20000</v>
      </c>
      <c r="K67" s="182">
        <v>20000</v>
      </c>
      <c r="M67" s="139" t="str">
        <f t="shared" si="3"/>
        <v>422</v>
      </c>
      <c r="N67" s="139" t="str">
        <f t="shared" si="4"/>
        <v>42</v>
      </c>
      <c r="R67" s="139">
        <v>3714</v>
      </c>
      <c r="S67" s="139" t="s">
        <v>193</v>
      </c>
      <c r="U67" s="139" t="str">
        <f t="shared" si="7"/>
        <v>37</v>
      </c>
      <c r="V67" s="139" t="str">
        <f t="shared" si="8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11</v>
      </c>
      <c r="D68" s="144" t="str">
        <f t="shared" ref="D68:D131" si="9">IFERROR(VLOOKUP(C68,$O$6:$P$23,2,FALSE),"")</f>
        <v>Opći prihodi i primici</v>
      </c>
      <c r="E68" s="149">
        <v>4227</v>
      </c>
      <c r="F68" s="144" t="str">
        <f t="shared" ref="F68:F131" si="10">IFERROR(VLOOKUP(E68,$R$5:$T$129,2,FALSE),"")</f>
        <v>Uređaji, strojevi i oprema za ostale namjene</v>
      </c>
      <c r="G68" s="183" t="s">
        <v>775</v>
      </c>
      <c r="H68" s="144" t="str">
        <f t="shared" ref="H68:H131" si="11">IFERROR(VLOOKUP(G68,$X$6:$Y$297,2,FALSE),"")</f>
        <v>PROGRAMSKO FINANCIRANJE JAVNIH VISOKIH UČILIŠTA</v>
      </c>
      <c r="I68" s="182">
        <v>20000</v>
      </c>
      <c r="J68" s="182">
        <v>20000</v>
      </c>
      <c r="K68" s="182">
        <v>20000</v>
      </c>
      <c r="M68" s="139" t="str">
        <f t="shared" ref="M68:M131" si="12">LEFT(E68,3)</f>
        <v>422</v>
      </c>
      <c r="N68" s="139" t="str">
        <f t="shared" ref="N68:N131" si="13">LEFT(E68,2)</f>
        <v>42</v>
      </c>
      <c r="R68" s="139">
        <v>3715</v>
      </c>
      <c r="S68" s="139" t="s">
        <v>131</v>
      </c>
      <c r="U68" s="139" t="str">
        <f t="shared" si="7"/>
        <v>37</v>
      </c>
      <c r="V68" s="139" t="str">
        <f t="shared" si="8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9"/>
        <v>Vlastiti prihodi</v>
      </c>
      <c r="E69" s="149">
        <v>3111</v>
      </c>
      <c r="F69" s="144" t="str">
        <f t="shared" si="10"/>
        <v>Plaće za redovan rad</v>
      </c>
      <c r="G69" s="183" t="s">
        <v>184</v>
      </c>
      <c r="H69" s="144" t="str">
        <f t="shared" si="11"/>
        <v>REDOVNA DJELATNOST SVEUČILIŠTA U SPLITU (IZ EVIDENCIJSKIH PRIHODA)</v>
      </c>
      <c r="I69" s="182">
        <v>354000</v>
      </c>
      <c r="J69" s="182">
        <v>388000</v>
      </c>
      <c r="K69" s="182">
        <v>408000</v>
      </c>
      <c r="M69" s="139" t="str">
        <f t="shared" si="12"/>
        <v>311</v>
      </c>
      <c r="N69" s="139" t="str">
        <f t="shared" si="13"/>
        <v>31</v>
      </c>
      <c r="R69" s="139">
        <v>3721</v>
      </c>
      <c r="S69" s="139" t="s">
        <v>69</v>
      </c>
      <c r="U69" s="139" t="str">
        <f t="shared" si="7"/>
        <v>37</v>
      </c>
      <c r="V69" s="139" t="str">
        <f t="shared" si="8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si="9"/>
        <v>Vlastiti prihodi</v>
      </c>
      <c r="E70" s="149">
        <v>3121</v>
      </c>
      <c r="F70" s="144" t="str">
        <f t="shared" si="10"/>
        <v>Ostali rashodi za zaposlene</v>
      </c>
      <c r="G70" s="183" t="s">
        <v>184</v>
      </c>
      <c r="H70" s="144" t="str">
        <f t="shared" si="11"/>
        <v>REDOVNA DJELATNOST SVEUČILIŠTA U SPLITU (IZ EVIDENCIJSKIH PRIHODA)</v>
      </c>
      <c r="I70" s="182">
        <v>52000</v>
      </c>
      <c r="J70" s="182">
        <v>55000</v>
      </c>
      <c r="K70" s="182">
        <v>57000</v>
      </c>
      <c r="M70" s="139" t="str">
        <f t="shared" si="12"/>
        <v>312</v>
      </c>
      <c r="N70" s="139" t="str">
        <f t="shared" si="13"/>
        <v>31</v>
      </c>
      <c r="R70" s="139">
        <v>3722</v>
      </c>
      <c r="S70" s="139" t="s">
        <v>154</v>
      </c>
      <c r="U70" s="139" t="str">
        <f t="shared" si="7"/>
        <v>37</v>
      </c>
      <c r="V70" s="139" t="str">
        <f t="shared" si="8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9"/>
        <v>Vlastiti prihodi</v>
      </c>
      <c r="E71" s="149">
        <v>3132</v>
      </c>
      <c r="F71" s="144" t="str">
        <f t="shared" si="10"/>
        <v>Doprinosi za obvezno zdravstveno osiguranje</v>
      </c>
      <c r="G71" s="183" t="s">
        <v>184</v>
      </c>
      <c r="H71" s="144" t="str">
        <f t="shared" si="11"/>
        <v>REDOVNA DJELATNOST SVEUČILIŠTA U SPLITU (IZ EVIDENCIJSKIH PRIHODA)</v>
      </c>
      <c r="I71" s="182">
        <v>58410</v>
      </c>
      <c r="J71" s="182">
        <v>64020</v>
      </c>
      <c r="K71" s="182">
        <v>67320</v>
      </c>
      <c r="M71" s="139" t="str">
        <f t="shared" si="12"/>
        <v>313</v>
      </c>
      <c r="N71" s="139" t="str">
        <f t="shared" si="13"/>
        <v>31</v>
      </c>
      <c r="R71" s="139">
        <v>3723</v>
      </c>
      <c r="S71" s="139" t="s">
        <v>109</v>
      </c>
      <c r="U71" s="139" t="str">
        <f t="shared" si="7"/>
        <v>37</v>
      </c>
      <c r="V71" s="139" t="str">
        <f t="shared" si="8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31</v>
      </c>
      <c r="D72" s="144" t="str">
        <f t="shared" si="9"/>
        <v>Vlastiti prihodi</v>
      </c>
      <c r="E72" s="149">
        <v>3211</v>
      </c>
      <c r="F72" s="144" t="str">
        <f t="shared" si="10"/>
        <v>Službena putovanja</v>
      </c>
      <c r="G72" s="183" t="s">
        <v>184</v>
      </c>
      <c r="H72" s="144" t="str">
        <f t="shared" si="11"/>
        <v>REDOVNA DJELATNOST SVEUČILIŠTA U SPLITU (IZ EVIDENCIJSKIH PRIHODA)</v>
      </c>
      <c r="I72" s="182">
        <v>120000</v>
      </c>
      <c r="J72" s="182">
        <v>90000</v>
      </c>
      <c r="K72" s="182">
        <v>99000</v>
      </c>
      <c r="M72" s="139" t="str">
        <f t="shared" si="12"/>
        <v>321</v>
      </c>
      <c r="N72" s="139" t="str">
        <f t="shared" si="13"/>
        <v>32</v>
      </c>
      <c r="R72" s="139">
        <v>3811</v>
      </c>
      <c r="S72" s="139" t="s">
        <v>59</v>
      </c>
      <c r="U72" s="139" t="str">
        <f t="shared" si="7"/>
        <v>38</v>
      </c>
      <c r="V72" s="139" t="str">
        <f t="shared" si="8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31</v>
      </c>
      <c r="D73" s="144" t="str">
        <f t="shared" si="9"/>
        <v>Vlastiti prihodi</v>
      </c>
      <c r="E73" s="149">
        <v>3212</v>
      </c>
      <c r="F73" s="144" t="str">
        <f t="shared" si="10"/>
        <v>Naknade za prijevoz, za rad na terenu i odvojeni život</v>
      </c>
      <c r="G73" s="183" t="s">
        <v>184</v>
      </c>
      <c r="H73" s="144" t="str">
        <f t="shared" si="11"/>
        <v>REDOVNA DJELATNOST SVEUČILIŠTA U SPLITU (IZ EVIDENCIJSKIH PRIHODA)</v>
      </c>
      <c r="I73" s="182">
        <v>6000</v>
      </c>
      <c r="J73" s="182">
        <v>10000</v>
      </c>
      <c r="K73" s="182">
        <v>11000</v>
      </c>
      <c r="M73" s="139" t="str">
        <f t="shared" si="12"/>
        <v>321</v>
      </c>
      <c r="N73" s="139" t="str">
        <f t="shared" si="13"/>
        <v>32</v>
      </c>
      <c r="R73" s="139">
        <v>3812</v>
      </c>
      <c r="S73" s="139" t="s">
        <v>155</v>
      </c>
      <c r="U73" s="139" t="str">
        <f t="shared" si="7"/>
        <v>38</v>
      </c>
      <c r="V73" s="139" t="str">
        <f t="shared" si="8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31</v>
      </c>
      <c r="D74" s="144" t="str">
        <f t="shared" si="9"/>
        <v>Vlastiti prihodi</v>
      </c>
      <c r="E74" s="149">
        <v>3213</v>
      </c>
      <c r="F74" s="144" t="str">
        <f t="shared" si="10"/>
        <v>Stručno usavršavanje zaposlenika</v>
      </c>
      <c r="G74" s="183" t="s">
        <v>184</v>
      </c>
      <c r="H74" s="144" t="str">
        <f t="shared" si="11"/>
        <v>REDOVNA DJELATNOST SVEUČILIŠTA U SPLITU (IZ EVIDENCIJSKIH PRIHODA)</v>
      </c>
      <c r="I74" s="182">
        <v>8000</v>
      </c>
      <c r="J74" s="182">
        <v>17000</v>
      </c>
      <c r="K74" s="182">
        <v>20000</v>
      </c>
      <c r="M74" s="139" t="str">
        <f t="shared" si="12"/>
        <v>321</v>
      </c>
      <c r="N74" s="139" t="str">
        <f t="shared" si="13"/>
        <v>32</v>
      </c>
      <c r="R74" s="139">
        <v>3813</v>
      </c>
      <c r="S74" s="139" t="s">
        <v>98</v>
      </c>
      <c r="U74" s="139" t="str">
        <f t="shared" ref="U74:U80" si="14">LEFT(R74,2)</f>
        <v>38</v>
      </c>
      <c r="V74" s="139" t="str">
        <f t="shared" ref="V74:V80" si="15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31</v>
      </c>
      <c r="D75" s="144" t="str">
        <f t="shared" si="9"/>
        <v>Vlastiti prihodi</v>
      </c>
      <c r="E75" s="149">
        <v>3214</v>
      </c>
      <c r="F75" s="144" t="str">
        <f t="shared" si="10"/>
        <v>Ostale naknade troškova zaposlenima</v>
      </c>
      <c r="G75" s="183" t="s">
        <v>184</v>
      </c>
      <c r="H75" s="144" t="str">
        <f t="shared" si="11"/>
        <v>REDOVNA DJELATNOST SVEUČILIŠTA U SPLITU (IZ EVIDENCIJSKIH PRIHODA)</v>
      </c>
      <c r="I75" s="182">
        <v>110000</v>
      </c>
      <c r="J75" s="182">
        <v>80000</v>
      </c>
      <c r="K75" s="182">
        <v>82000</v>
      </c>
      <c r="M75" s="139" t="str">
        <f t="shared" si="12"/>
        <v>321</v>
      </c>
      <c r="N75" s="139" t="str">
        <f t="shared" si="13"/>
        <v>32</v>
      </c>
      <c r="R75" s="139">
        <v>3821</v>
      </c>
      <c r="S75" s="139" t="s">
        <v>173</v>
      </c>
      <c r="U75" s="139" t="str">
        <f t="shared" si="14"/>
        <v>38</v>
      </c>
      <c r="V75" s="139" t="str">
        <f t="shared" si="15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9"/>
        <v>Vlastiti prihodi</v>
      </c>
      <c r="E76" s="149">
        <v>3221</v>
      </c>
      <c r="F76" s="144" t="str">
        <f t="shared" si="10"/>
        <v>Uredski materijal i ostali materijalni rashodi</v>
      </c>
      <c r="G76" s="183" t="s">
        <v>184</v>
      </c>
      <c r="H76" s="144" t="str">
        <f t="shared" si="11"/>
        <v>REDOVNA DJELATNOST SVEUČILIŠTA U SPLITU (IZ EVIDENCIJSKIH PRIHODA)</v>
      </c>
      <c r="I76" s="182">
        <v>38000</v>
      </c>
      <c r="J76" s="182">
        <v>25000</v>
      </c>
      <c r="K76" s="182">
        <v>30000</v>
      </c>
      <c r="M76" s="139" t="str">
        <f t="shared" si="12"/>
        <v>322</v>
      </c>
      <c r="N76" s="139" t="str">
        <f t="shared" si="13"/>
        <v>32</v>
      </c>
      <c r="R76" s="139">
        <v>3831</v>
      </c>
      <c r="S76" s="139" t="s">
        <v>156</v>
      </c>
      <c r="U76" s="139" t="str">
        <f t="shared" si="14"/>
        <v>38</v>
      </c>
      <c r="V76" s="139" t="str">
        <f t="shared" si="15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si="9"/>
        <v>Vlastiti prihodi</v>
      </c>
      <c r="E77" s="149">
        <v>3222</v>
      </c>
      <c r="F77" s="144" t="str">
        <f t="shared" si="10"/>
        <v>Materijal i sirovine</v>
      </c>
      <c r="G77" s="183" t="s">
        <v>184</v>
      </c>
      <c r="H77" s="144" t="str">
        <f t="shared" si="11"/>
        <v>REDOVNA DJELATNOST SVEUČILIŠTA U SPLITU (IZ EVIDENCIJSKIH PRIHODA)</v>
      </c>
      <c r="I77" s="182">
        <v>5000</v>
      </c>
      <c r="J77" s="182">
        <v>5000</v>
      </c>
      <c r="K77" s="182">
        <v>5000</v>
      </c>
      <c r="M77" s="139" t="str">
        <f t="shared" si="12"/>
        <v>322</v>
      </c>
      <c r="N77" s="139" t="str">
        <f t="shared" si="13"/>
        <v>32</v>
      </c>
      <c r="R77" s="139">
        <v>3832</v>
      </c>
      <c r="S77" s="139" t="s">
        <v>196</v>
      </c>
      <c r="U77" s="139" t="str">
        <f t="shared" si="14"/>
        <v>38</v>
      </c>
      <c r="V77" s="139" t="str">
        <f t="shared" si="15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31</v>
      </c>
      <c r="D78" s="144" t="str">
        <f t="shared" si="9"/>
        <v>Vlastiti prihodi</v>
      </c>
      <c r="E78" s="149">
        <v>3223</v>
      </c>
      <c r="F78" s="144" t="str">
        <f t="shared" si="10"/>
        <v>Energija</v>
      </c>
      <c r="G78" s="183" t="s">
        <v>184</v>
      </c>
      <c r="H78" s="144" t="str">
        <f t="shared" si="11"/>
        <v>REDOVNA DJELATNOST SVEUČILIŠTA U SPLITU (IZ EVIDENCIJSKIH PRIHODA)</v>
      </c>
      <c r="I78" s="182">
        <v>100000</v>
      </c>
      <c r="J78" s="182">
        <v>100000</v>
      </c>
      <c r="K78" s="182">
        <v>110000</v>
      </c>
      <c r="M78" s="139" t="str">
        <f t="shared" si="12"/>
        <v>322</v>
      </c>
      <c r="N78" s="139" t="str">
        <f t="shared" si="13"/>
        <v>32</v>
      </c>
      <c r="R78" s="139">
        <v>3833</v>
      </c>
      <c r="S78" s="139" t="s">
        <v>157</v>
      </c>
      <c r="U78" s="139" t="str">
        <f t="shared" si="14"/>
        <v>38</v>
      </c>
      <c r="V78" s="139" t="str">
        <f t="shared" si="15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31</v>
      </c>
      <c r="D79" s="144" t="str">
        <f t="shared" si="9"/>
        <v>Vlastiti prihodi</v>
      </c>
      <c r="E79" s="149">
        <v>3224</v>
      </c>
      <c r="F79" s="144" t="str">
        <f t="shared" si="10"/>
        <v>Materijal i dijelovi za tekuće i investicijsko održavanje</v>
      </c>
      <c r="G79" s="183" t="s">
        <v>184</v>
      </c>
      <c r="H79" s="144" t="str">
        <f t="shared" si="11"/>
        <v>REDOVNA DJELATNOST SVEUČILIŠTA U SPLITU (IZ EVIDENCIJSKIH PRIHODA)</v>
      </c>
      <c r="I79" s="182">
        <v>6000</v>
      </c>
      <c r="J79" s="182">
        <v>7000</v>
      </c>
      <c r="K79" s="182">
        <v>7000</v>
      </c>
      <c r="M79" s="139" t="str">
        <f t="shared" si="12"/>
        <v>322</v>
      </c>
      <c r="N79" s="139" t="str">
        <f t="shared" si="13"/>
        <v>32</v>
      </c>
      <c r="R79" s="139">
        <v>3834</v>
      </c>
      <c r="S79" s="139" t="s">
        <v>158</v>
      </c>
      <c r="U79" s="139" t="str">
        <f t="shared" si="14"/>
        <v>38</v>
      </c>
      <c r="V79" s="139" t="str">
        <f t="shared" si="15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31</v>
      </c>
      <c r="D80" s="144" t="str">
        <f t="shared" si="9"/>
        <v>Vlastiti prihodi</v>
      </c>
      <c r="E80" s="149">
        <v>3225</v>
      </c>
      <c r="F80" s="144" t="str">
        <f t="shared" si="10"/>
        <v>Sitni inventar i auto gume</v>
      </c>
      <c r="G80" s="183" t="s">
        <v>184</v>
      </c>
      <c r="H80" s="144" t="str">
        <f t="shared" si="11"/>
        <v>REDOVNA DJELATNOST SVEUČILIŠTA U SPLITU (IZ EVIDENCIJSKIH PRIHODA)</v>
      </c>
      <c r="I80" s="182">
        <v>35000</v>
      </c>
      <c r="J80" s="182">
        <v>25000</v>
      </c>
      <c r="K80" s="182">
        <v>25000</v>
      </c>
      <c r="M80" s="139" t="str">
        <f t="shared" si="12"/>
        <v>322</v>
      </c>
      <c r="N80" s="139" t="str">
        <f t="shared" si="13"/>
        <v>32</v>
      </c>
      <c r="R80" s="139">
        <v>3835</v>
      </c>
      <c r="S80" s="139" t="s">
        <v>159</v>
      </c>
      <c r="U80" s="139" t="str">
        <f t="shared" si="14"/>
        <v>38</v>
      </c>
      <c r="V80" s="139" t="str">
        <f t="shared" si="15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31</v>
      </c>
      <c r="D81" s="144" t="str">
        <f t="shared" si="9"/>
        <v>Vlastiti prihodi</v>
      </c>
      <c r="E81" s="149">
        <v>3231</v>
      </c>
      <c r="F81" s="144" t="str">
        <f t="shared" si="10"/>
        <v>Usluge telefona, pošte i prijevoza</v>
      </c>
      <c r="G81" s="183" t="s">
        <v>184</v>
      </c>
      <c r="H81" s="144" t="str">
        <f t="shared" si="11"/>
        <v>REDOVNA DJELATNOST SVEUČILIŠTA U SPLITU (IZ EVIDENCIJSKIH PRIHODA)</v>
      </c>
      <c r="I81" s="182">
        <v>30000</v>
      </c>
      <c r="J81" s="182">
        <v>32000</v>
      </c>
      <c r="K81" s="182">
        <v>32000</v>
      </c>
      <c r="M81" s="139" t="str">
        <f t="shared" si="12"/>
        <v>323</v>
      </c>
      <c r="N81" s="139" t="str">
        <f t="shared" si="13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31</v>
      </c>
      <c r="D82" s="144" t="str">
        <f t="shared" si="9"/>
        <v>Vlastiti prihodi</v>
      </c>
      <c r="E82" s="149">
        <v>3232</v>
      </c>
      <c r="F82" s="144" t="str">
        <f t="shared" si="10"/>
        <v>Usluge tekućeg i investicijskog održavanja</v>
      </c>
      <c r="G82" s="183" t="s">
        <v>184</v>
      </c>
      <c r="H82" s="144" t="str">
        <f t="shared" si="11"/>
        <v>REDOVNA DJELATNOST SVEUČILIŠTA U SPLITU (IZ EVIDENCIJSKIH PRIHODA)</v>
      </c>
      <c r="I82" s="182">
        <v>220000</v>
      </c>
      <c r="J82" s="182">
        <v>55000</v>
      </c>
      <c r="K82" s="182">
        <v>65000</v>
      </c>
      <c r="M82" s="139" t="str">
        <f t="shared" si="12"/>
        <v>323</v>
      </c>
      <c r="N82" s="139" t="str">
        <f t="shared" si="13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31</v>
      </c>
      <c r="D83" s="144" t="str">
        <f t="shared" si="9"/>
        <v>Vlastiti prihodi</v>
      </c>
      <c r="E83" s="149">
        <v>3234</v>
      </c>
      <c r="F83" s="144" t="str">
        <f t="shared" si="10"/>
        <v>Komunalne usluge</v>
      </c>
      <c r="G83" s="183" t="s">
        <v>184</v>
      </c>
      <c r="H83" s="144" t="str">
        <f t="shared" si="11"/>
        <v>REDOVNA DJELATNOST SVEUČILIŠTA U SPLITU (IZ EVIDENCIJSKIH PRIHODA)</v>
      </c>
      <c r="I83" s="182">
        <v>31000</v>
      </c>
      <c r="J83" s="182">
        <v>32000</v>
      </c>
      <c r="K83" s="182">
        <v>33000</v>
      </c>
      <c r="M83" s="139" t="str">
        <f t="shared" si="12"/>
        <v>323</v>
      </c>
      <c r="N83" s="139" t="str">
        <f t="shared" si="13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31</v>
      </c>
      <c r="D84" s="144" t="str">
        <f t="shared" si="9"/>
        <v>Vlastiti prihodi</v>
      </c>
      <c r="E84" s="149">
        <v>3235</v>
      </c>
      <c r="F84" s="144" t="str">
        <f t="shared" si="10"/>
        <v>Zakupnine i najamnine</v>
      </c>
      <c r="G84" s="183" t="s">
        <v>184</v>
      </c>
      <c r="H84" s="144" t="str">
        <f t="shared" si="11"/>
        <v>REDOVNA DJELATNOST SVEUČILIŠTA U SPLITU (IZ EVIDENCIJSKIH PRIHODA)</v>
      </c>
      <c r="I84" s="182">
        <v>88000</v>
      </c>
      <c r="J84" s="182">
        <v>92000</v>
      </c>
      <c r="K84" s="182">
        <v>94000</v>
      </c>
      <c r="M84" s="139" t="str">
        <f t="shared" si="12"/>
        <v>323</v>
      </c>
      <c r="N84" s="139" t="str">
        <f t="shared" si="13"/>
        <v>32</v>
      </c>
      <c r="R84" s="139">
        <v>4111</v>
      </c>
      <c r="S84" s="139" t="s">
        <v>160</v>
      </c>
      <c r="U84" s="139" t="str">
        <f t="shared" ref="U84:U101" si="16">LEFT(R84,2)</f>
        <v>41</v>
      </c>
      <c r="V84" s="139" t="str">
        <f t="shared" ref="V84:V118" si="17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31</v>
      </c>
      <c r="D85" s="144" t="str">
        <f t="shared" si="9"/>
        <v>Vlastiti prihodi</v>
      </c>
      <c r="E85" s="149">
        <v>3236</v>
      </c>
      <c r="F85" s="144" t="str">
        <f t="shared" si="10"/>
        <v>Zdravstvene i veterinarske usluge</v>
      </c>
      <c r="G85" s="183" t="s">
        <v>184</v>
      </c>
      <c r="H85" s="144" t="str">
        <f t="shared" si="11"/>
        <v>REDOVNA DJELATNOST SVEUČILIŠTA U SPLITU (IZ EVIDENCIJSKIH PRIHODA)</v>
      </c>
      <c r="I85" s="182">
        <v>2000</v>
      </c>
      <c r="J85" s="182">
        <v>4000</v>
      </c>
      <c r="K85" s="182">
        <v>4000</v>
      </c>
      <c r="M85" s="139" t="str">
        <f t="shared" si="12"/>
        <v>323</v>
      </c>
      <c r="N85" s="139" t="str">
        <f t="shared" si="13"/>
        <v>32</v>
      </c>
      <c r="R85" s="139">
        <v>4113</v>
      </c>
      <c r="S85" s="139" t="s">
        <v>194</v>
      </c>
      <c r="U85" s="139" t="str">
        <f t="shared" si="16"/>
        <v>41</v>
      </c>
      <c r="V85" s="139" t="str">
        <f t="shared" si="17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31</v>
      </c>
      <c r="D86" s="144" t="str">
        <f t="shared" si="9"/>
        <v>Vlastiti prihodi</v>
      </c>
      <c r="E86" s="149">
        <v>3237</v>
      </c>
      <c r="F86" s="144" t="str">
        <f t="shared" si="10"/>
        <v>Intelektualne i osobne usluge</v>
      </c>
      <c r="G86" s="183" t="s">
        <v>184</v>
      </c>
      <c r="H86" s="144" t="str">
        <f t="shared" si="11"/>
        <v>REDOVNA DJELATNOST SVEUČILIŠTA U SPLITU (IZ EVIDENCIJSKIH PRIHODA)</v>
      </c>
      <c r="I86" s="182">
        <v>4038404</v>
      </c>
      <c r="J86" s="182">
        <v>4120000</v>
      </c>
      <c r="K86" s="182">
        <v>4218000</v>
      </c>
      <c r="M86" s="139" t="str">
        <f t="shared" si="12"/>
        <v>323</v>
      </c>
      <c r="N86" s="139" t="str">
        <f t="shared" si="13"/>
        <v>32</v>
      </c>
      <c r="R86" s="139">
        <v>4122</v>
      </c>
      <c r="S86" s="139" t="s">
        <v>161</v>
      </c>
      <c r="U86" s="139" t="str">
        <f t="shared" si="16"/>
        <v>41</v>
      </c>
      <c r="V86" s="139" t="str">
        <f t="shared" si="17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31</v>
      </c>
      <c r="D87" s="144" t="str">
        <f t="shared" si="9"/>
        <v>Vlastiti prihodi</v>
      </c>
      <c r="E87" s="149">
        <v>3238</v>
      </c>
      <c r="F87" s="144" t="str">
        <f t="shared" si="10"/>
        <v>Računalne usluge</v>
      </c>
      <c r="G87" s="183" t="s">
        <v>184</v>
      </c>
      <c r="H87" s="144" t="str">
        <f t="shared" si="11"/>
        <v>REDOVNA DJELATNOST SVEUČILIŠTA U SPLITU (IZ EVIDENCIJSKIH PRIHODA)</v>
      </c>
      <c r="I87" s="182">
        <v>10000</v>
      </c>
      <c r="J87" s="182">
        <v>12000</v>
      </c>
      <c r="K87" s="182">
        <v>15000</v>
      </c>
      <c r="M87" s="139" t="str">
        <f t="shared" si="12"/>
        <v>323</v>
      </c>
      <c r="N87" s="139" t="str">
        <f t="shared" si="13"/>
        <v>32</v>
      </c>
      <c r="R87" s="139">
        <v>4123</v>
      </c>
      <c r="S87" s="139" t="s">
        <v>132</v>
      </c>
      <c r="U87" s="139" t="str">
        <f t="shared" si="16"/>
        <v>41</v>
      </c>
      <c r="V87" s="139" t="str">
        <f t="shared" si="17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31</v>
      </c>
      <c r="D88" s="144" t="str">
        <f t="shared" si="9"/>
        <v>Vlastiti prihodi</v>
      </c>
      <c r="E88" s="149">
        <v>3239</v>
      </c>
      <c r="F88" s="144" t="str">
        <f t="shared" si="10"/>
        <v>Ostale usluge</v>
      </c>
      <c r="G88" s="183" t="s">
        <v>184</v>
      </c>
      <c r="H88" s="144" t="str">
        <f t="shared" si="11"/>
        <v>REDOVNA DJELATNOST SVEUČILIŠTA U SPLITU (IZ EVIDENCIJSKIH PRIHODA)</v>
      </c>
      <c r="I88" s="182">
        <v>62000</v>
      </c>
      <c r="J88" s="182">
        <v>40000</v>
      </c>
      <c r="K88" s="182">
        <v>40000</v>
      </c>
      <c r="M88" s="139" t="str">
        <f t="shared" si="12"/>
        <v>323</v>
      </c>
      <c r="N88" s="139" t="str">
        <f t="shared" si="13"/>
        <v>32</v>
      </c>
      <c r="R88" s="139">
        <v>4124</v>
      </c>
      <c r="S88" s="139" t="s">
        <v>118</v>
      </c>
      <c r="U88" s="139" t="str">
        <f t="shared" si="16"/>
        <v>41</v>
      </c>
      <c r="V88" s="139" t="str">
        <f t="shared" si="17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31</v>
      </c>
      <c r="D89" s="144" t="str">
        <f t="shared" si="9"/>
        <v>Vlastiti prihodi</v>
      </c>
      <c r="E89" s="149">
        <v>3241</v>
      </c>
      <c r="F89" s="144" t="str">
        <f t="shared" si="10"/>
        <v>Naknade troškova osobama izvan radnog odnosa</v>
      </c>
      <c r="G89" s="183" t="s">
        <v>184</v>
      </c>
      <c r="H89" s="144" t="str">
        <f t="shared" si="11"/>
        <v>REDOVNA DJELATNOST SVEUČILIŠTA U SPLITU (IZ EVIDENCIJSKIH PRIHODA)</v>
      </c>
      <c r="I89" s="182">
        <v>7000</v>
      </c>
      <c r="J89" s="182">
        <v>10000</v>
      </c>
      <c r="K89" s="182">
        <v>10000</v>
      </c>
      <c r="M89" s="139" t="str">
        <f t="shared" si="12"/>
        <v>324</v>
      </c>
      <c r="N89" s="139" t="str">
        <f t="shared" si="13"/>
        <v>32</v>
      </c>
      <c r="R89" s="139">
        <v>4126</v>
      </c>
      <c r="S89" s="139" t="s">
        <v>162</v>
      </c>
      <c r="U89" s="139" t="str">
        <f t="shared" si="16"/>
        <v>41</v>
      </c>
      <c r="V89" s="139" t="str">
        <f t="shared" si="17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31</v>
      </c>
      <c r="D90" s="144" t="str">
        <f t="shared" si="9"/>
        <v>Vlastiti prihodi</v>
      </c>
      <c r="E90" s="149">
        <v>3293</v>
      </c>
      <c r="F90" s="144" t="str">
        <f t="shared" si="10"/>
        <v>Reprezentacija</v>
      </c>
      <c r="G90" s="183" t="s">
        <v>184</v>
      </c>
      <c r="H90" s="144" t="str">
        <f t="shared" si="11"/>
        <v>REDOVNA DJELATNOST SVEUČILIŠTA U SPLITU (IZ EVIDENCIJSKIH PRIHODA)</v>
      </c>
      <c r="I90" s="182">
        <v>95000</v>
      </c>
      <c r="J90" s="182">
        <v>96000</v>
      </c>
      <c r="K90" s="182">
        <v>100000</v>
      </c>
      <c r="M90" s="139" t="str">
        <f t="shared" si="12"/>
        <v>329</v>
      </c>
      <c r="N90" s="139" t="str">
        <f t="shared" si="13"/>
        <v>32</v>
      </c>
      <c r="R90" s="139">
        <v>4211</v>
      </c>
      <c r="S90" s="139" t="s">
        <v>176</v>
      </c>
      <c r="U90" s="139" t="str">
        <f t="shared" si="16"/>
        <v>42</v>
      </c>
      <c r="V90" s="139" t="str">
        <f t="shared" si="17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31</v>
      </c>
      <c r="D91" s="144" t="str">
        <f t="shared" si="9"/>
        <v>Vlastiti prihodi</v>
      </c>
      <c r="E91" s="149">
        <v>3294</v>
      </c>
      <c r="F91" s="144" t="str">
        <f t="shared" si="10"/>
        <v>Članarine i norme</v>
      </c>
      <c r="G91" s="183" t="s">
        <v>184</v>
      </c>
      <c r="H91" s="144" t="str">
        <f t="shared" si="11"/>
        <v>REDOVNA DJELATNOST SVEUČILIŠTA U SPLITU (IZ EVIDENCIJSKIH PRIHODA)</v>
      </c>
      <c r="I91" s="182">
        <v>20000</v>
      </c>
      <c r="J91" s="182">
        <v>20000</v>
      </c>
      <c r="K91" s="182">
        <v>20000</v>
      </c>
      <c r="M91" s="139" t="str">
        <f t="shared" si="12"/>
        <v>329</v>
      </c>
      <c r="N91" s="139" t="str">
        <f t="shared" si="13"/>
        <v>32</v>
      </c>
      <c r="R91" s="139">
        <v>4212</v>
      </c>
      <c r="S91" s="139" t="s">
        <v>64</v>
      </c>
      <c r="U91" s="139" t="str">
        <f t="shared" si="16"/>
        <v>42</v>
      </c>
      <c r="V91" s="139" t="str">
        <f t="shared" si="17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31</v>
      </c>
      <c r="D92" s="144" t="str">
        <f t="shared" si="9"/>
        <v>Vlastiti prihodi</v>
      </c>
      <c r="E92" s="149">
        <v>3295</v>
      </c>
      <c r="F92" s="144" t="str">
        <f t="shared" si="10"/>
        <v>Pristojbe i naknade</v>
      </c>
      <c r="G92" s="183" t="s">
        <v>184</v>
      </c>
      <c r="H92" s="144" t="str">
        <f t="shared" si="11"/>
        <v>REDOVNA DJELATNOST SVEUČILIŠTA U SPLITU (IZ EVIDENCIJSKIH PRIHODA)</v>
      </c>
      <c r="I92" s="182">
        <v>20000</v>
      </c>
      <c r="J92" s="182">
        <v>24300</v>
      </c>
      <c r="K92" s="182">
        <v>25000</v>
      </c>
      <c r="M92" s="139" t="str">
        <f t="shared" si="12"/>
        <v>329</v>
      </c>
      <c r="N92" s="139" t="str">
        <f t="shared" si="13"/>
        <v>32</v>
      </c>
      <c r="R92" s="139">
        <v>4213</v>
      </c>
      <c r="S92" s="139" t="s">
        <v>163</v>
      </c>
      <c r="U92" s="139" t="str">
        <f t="shared" si="16"/>
        <v>42</v>
      </c>
      <c r="V92" s="139" t="str">
        <f t="shared" si="17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31</v>
      </c>
      <c r="D93" s="144" t="str">
        <f t="shared" si="9"/>
        <v>Vlastiti prihodi</v>
      </c>
      <c r="E93" s="149">
        <v>3431</v>
      </c>
      <c r="F93" s="144" t="str">
        <f t="shared" si="10"/>
        <v>Bankarske usluge i usluge platnog prometa</v>
      </c>
      <c r="G93" s="183" t="s">
        <v>184</v>
      </c>
      <c r="H93" s="144" t="str">
        <f t="shared" si="11"/>
        <v>REDOVNA DJELATNOST SVEUČILIŠTA U SPLITU (IZ EVIDENCIJSKIH PRIHODA)</v>
      </c>
      <c r="I93" s="182">
        <v>52000</v>
      </c>
      <c r="J93" s="182">
        <v>50000</v>
      </c>
      <c r="K93" s="182">
        <v>50000</v>
      </c>
      <c r="M93" s="139" t="str">
        <f t="shared" si="12"/>
        <v>343</v>
      </c>
      <c r="N93" s="139" t="str">
        <f t="shared" si="13"/>
        <v>34</v>
      </c>
      <c r="R93" s="139">
        <v>4214</v>
      </c>
      <c r="S93" s="139" t="s">
        <v>164</v>
      </c>
      <c r="U93" s="139" t="str">
        <f t="shared" si="16"/>
        <v>42</v>
      </c>
      <c r="V93" s="139" t="str">
        <f t="shared" si="17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31</v>
      </c>
      <c r="D94" s="144" t="str">
        <f t="shared" si="9"/>
        <v>Vlastiti prihodi</v>
      </c>
      <c r="E94" s="149">
        <v>3432</v>
      </c>
      <c r="F94" s="144" t="str">
        <f t="shared" si="10"/>
        <v>Negativne tečajne razlike i razlike zbog primjene valutne kl</v>
      </c>
      <c r="G94" s="183" t="s">
        <v>184</v>
      </c>
      <c r="H94" s="144" t="str">
        <f t="shared" si="11"/>
        <v>REDOVNA DJELATNOST SVEUČILIŠTA U SPLITU (IZ EVIDENCIJSKIH PRIHODA)</v>
      </c>
      <c r="I94" s="182">
        <v>1000</v>
      </c>
      <c r="J94" s="182">
        <v>3000</v>
      </c>
      <c r="K94" s="182">
        <v>3000</v>
      </c>
      <c r="M94" s="139" t="str">
        <f t="shared" si="12"/>
        <v>343</v>
      </c>
      <c r="N94" s="139" t="str">
        <f t="shared" si="13"/>
        <v>34</v>
      </c>
      <c r="R94" s="139">
        <v>4221</v>
      </c>
      <c r="S94" s="139" t="s">
        <v>99</v>
      </c>
      <c r="U94" s="139" t="str">
        <f t="shared" si="16"/>
        <v>42</v>
      </c>
      <c r="V94" s="139" t="str">
        <f t="shared" si="17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31</v>
      </c>
      <c r="D95" s="144" t="str">
        <f t="shared" si="9"/>
        <v>Vlastiti prihodi</v>
      </c>
      <c r="E95" s="149">
        <v>3433</v>
      </c>
      <c r="F95" s="144" t="str">
        <f t="shared" si="10"/>
        <v>Zatezne kamate</v>
      </c>
      <c r="G95" s="183" t="s">
        <v>184</v>
      </c>
      <c r="H95" s="144" t="str">
        <f t="shared" si="11"/>
        <v>REDOVNA DJELATNOST SVEUČILIŠTA U SPLITU (IZ EVIDENCIJSKIH PRIHODA)</v>
      </c>
      <c r="I95" s="182">
        <v>2000</v>
      </c>
      <c r="J95" s="182">
        <v>2000</v>
      </c>
      <c r="K95" s="182">
        <v>2000</v>
      </c>
      <c r="M95" s="139" t="str">
        <f t="shared" si="12"/>
        <v>343</v>
      </c>
      <c r="N95" s="139" t="str">
        <f t="shared" si="13"/>
        <v>34</v>
      </c>
      <c r="R95" s="139">
        <v>4222</v>
      </c>
      <c r="S95" s="139" t="s">
        <v>110</v>
      </c>
      <c r="U95" s="139" t="str">
        <f t="shared" si="16"/>
        <v>42</v>
      </c>
      <c r="V95" s="139" t="str">
        <f t="shared" si="17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31</v>
      </c>
      <c r="D96" s="144" t="str">
        <f t="shared" si="9"/>
        <v>Vlastiti prihodi</v>
      </c>
      <c r="E96" s="149">
        <v>4221</v>
      </c>
      <c r="F96" s="144" t="str">
        <f t="shared" si="10"/>
        <v>Uredska oprema i namještaj</v>
      </c>
      <c r="G96" s="183" t="s">
        <v>184</v>
      </c>
      <c r="H96" s="144" t="str">
        <f t="shared" si="11"/>
        <v>REDOVNA DJELATNOST SVEUČILIŠTA U SPLITU (IZ EVIDENCIJSKIH PRIHODA)</v>
      </c>
      <c r="I96" s="182">
        <v>20000</v>
      </c>
      <c r="J96" s="182">
        <v>20000</v>
      </c>
      <c r="K96" s="182">
        <v>35000</v>
      </c>
      <c r="M96" s="139" t="str">
        <f t="shared" si="12"/>
        <v>422</v>
      </c>
      <c r="N96" s="139" t="str">
        <f t="shared" si="13"/>
        <v>42</v>
      </c>
      <c r="R96" s="139">
        <v>4223</v>
      </c>
      <c r="S96" s="139" t="s">
        <v>123</v>
      </c>
      <c r="U96" s="139" t="str">
        <f t="shared" si="16"/>
        <v>42</v>
      </c>
      <c r="V96" s="139" t="str">
        <f t="shared" si="17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31</v>
      </c>
      <c r="D97" s="144" t="str">
        <f t="shared" si="9"/>
        <v>Vlastiti prihodi</v>
      </c>
      <c r="E97" s="149">
        <v>4222</v>
      </c>
      <c r="F97" s="144" t="str">
        <f t="shared" si="10"/>
        <v>Komunikacijska oprema</v>
      </c>
      <c r="G97" s="183" t="s">
        <v>184</v>
      </c>
      <c r="H97" s="144" t="str">
        <f t="shared" si="11"/>
        <v>REDOVNA DJELATNOST SVEUČILIŠTA U SPLITU (IZ EVIDENCIJSKIH PRIHODA)</v>
      </c>
      <c r="I97" s="182">
        <v>25000</v>
      </c>
      <c r="J97" s="182">
        <v>10000</v>
      </c>
      <c r="K97" s="182">
        <v>10000</v>
      </c>
      <c r="M97" s="139" t="str">
        <f t="shared" si="12"/>
        <v>422</v>
      </c>
      <c r="N97" s="139" t="str">
        <f t="shared" si="13"/>
        <v>42</v>
      </c>
      <c r="R97" s="139">
        <v>4224</v>
      </c>
      <c r="S97" s="139" t="s">
        <v>116</v>
      </c>
      <c r="U97" s="139" t="str">
        <f t="shared" si="16"/>
        <v>42</v>
      </c>
      <c r="V97" s="139" t="str">
        <f t="shared" si="17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31</v>
      </c>
      <c r="D98" s="144" t="str">
        <f t="shared" si="9"/>
        <v>Vlastiti prihodi</v>
      </c>
      <c r="E98" s="149">
        <v>4223</v>
      </c>
      <c r="F98" s="144" t="str">
        <f t="shared" si="10"/>
        <v>Oprema za održavanje i zaštitu</v>
      </c>
      <c r="G98" s="183" t="s">
        <v>184</v>
      </c>
      <c r="H98" s="144" t="str">
        <f t="shared" si="11"/>
        <v>REDOVNA DJELATNOST SVEUČILIŠTA U SPLITU (IZ EVIDENCIJSKIH PRIHODA)</v>
      </c>
      <c r="I98" s="182">
        <v>40000</v>
      </c>
      <c r="J98" s="182">
        <v>30000</v>
      </c>
      <c r="K98" s="182">
        <v>25000</v>
      </c>
      <c r="M98" s="139" t="str">
        <f t="shared" si="12"/>
        <v>422</v>
      </c>
      <c r="N98" s="139" t="str">
        <f t="shared" si="13"/>
        <v>42</v>
      </c>
      <c r="R98" s="139">
        <v>4225</v>
      </c>
      <c r="S98" s="139" t="s">
        <v>120</v>
      </c>
      <c r="U98" s="139" t="str">
        <f t="shared" si="16"/>
        <v>42</v>
      </c>
      <c r="V98" s="139" t="str">
        <f t="shared" si="17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9"/>
        <v>Ostali prihodi za posebne namjene</v>
      </c>
      <c r="E99" s="149">
        <v>3111</v>
      </c>
      <c r="F99" s="144" t="str">
        <f t="shared" si="10"/>
        <v>Plaće za redovan rad</v>
      </c>
      <c r="G99" s="183" t="s">
        <v>184</v>
      </c>
      <c r="H99" s="144" t="str">
        <f t="shared" si="11"/>
        <v>REDOVNA DJELATNOST SVEUČILIŠTA U SPLITU (IZ EVIDENCIJSKIH PRIHODA)</v>
      </c>
      <c r="I99" s="182">
        <v>50000</v>
      </c>
      <c r="J99" s="182">
        <v>60000</v>
      </c>
      <c r="K99" s="182">
        <v>62000</v>
      </c>
      <c r="M99" s="139" t="str">
        <f t="shared" si="12"/>
        <v>311</v>
      </c>
      <c r="N99" s="139" t="str">
        <f t="shared" si="13"/>
        <v>31</v>
      </c>
      <c r="R99" s="139">
        <v>4226</v>
      </c>
      <c r="S99" s="139" t="s">
        <v>165</v>
      </c>
      <c r="U99" s="139" t="str">
        <f t="shared" si="16"/>
        <v>42</v>
      </c>
      <c r="V99" s="139" t="str">
        <f t="shared" si="17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9"/>
        <v>Ostali prihodi za posebne namjene</v>
      </c>
      <c r="E100" s="149">
        <v>3121</v>
      </c>
      <c r="F100" s="144" t="str">
        <f t="shared" si="10"/>
        <v>Ostali rashodi za zaposlene</v>
      </c>
      <c r="G100" s="183" t="s">
        <v>184</v>
      </c>
      <c r="H100" s="144" t="str">
        <f t="shared" si="11"/>
        <v>REDOVNA DJELATNOST SVEUČILIŠTA U SPLITU (IZ EVIDENCIJSKIH PRIHODA)</v>
      </c>
      <c r="I100" s="182"/>
      <c r="J100" s="182"/>
      <c r="K100" s="182"/>
      <c r="M100" s="139" t="str">
        <f t="shared" si="12"/>
        <v>312</v>
      </c>
      <c r="N100" s="139" t="str">
        <f t="shared" si="13"/>
        <v>31</v>
      </c>
      <c r="R100" s="139">
        <v>4227</v>
      </c>
      <c r="S100" s="139" t="s">
        <v>133</v>
      </c>
      <c r="U100" s="139" t="str">
        <f t="shared" si="16"/>
        <v>42</v>
      </c>
      <c r="V100" s="139" t="str">
        <f t="shared" si="17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9"/>
        <v>Ostali prihodi za posebne namjene</v>
      </c>
      <c r="E101" s="149">
        <v>3132</v>
      </c>
      <c r="F101" s="144" t="str">
        <f t="shared" si="10"/>
        <v>Doprinosi za obvezno zdravstveno osiguranje</v>
      </c>
      <c r="G101" s="183" t="s">
        <v>184</v>
      </c>
      <c r="H101" s="144" t="str">
        <f t="shared" si="11"/>
        <v>REDOVNA DJELATNOST SVEUČILIŠTA U SPLITU (IZ EVIDENCIJSKIH PRIHODA)</v>
      </c>
      <c r="I101" s="182">
        <v>8250</v>
      </c>
      <c r="J101" s="182">
        <v>9900</v>
      </c>
      <c r="K101" s="182">
        <v>10230</v>
      </c>
      <c r="M101" s="139" t="str">
        <f t="shared" si="12"/>
        <v>313</v>
      </c>
      <c r="N101" s="139" t="str">
        <f t="shared" si="13"/>
        <v>31</v>
      </c>
      <c r="R101" s="139">
        <v>4231</v>
      </c>
      <c r="S101" s="139" t="s">
        <v>166</v>
      </c>
      <c r="U101" s="139" t="str">
        <f t="shared" si="16"/>
        <v>42</v>
      </c>
      <c r="V101" s="139" t="str">
        <f t="shared" si="17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9"/>
        <v>Ostali prihodi za posebne namjene</v>
      </c>
      <c r="E102" s="149">
        <v>3211</v>
      </c>
      <c r="F102" s="144" t="str">
        <f t="shared" si="10"/>
        <v>Službena putovanja</v>
      </c>
      <c r="G102" s="183" t="s">
        <v>184</v>
      </c>
      <c r="H102" s="144" t="str">
        <f t="shared" si="11"/>
        <v>REDOVNA DJELATNOST SVEUČILIŠTA U SPLITU (IZ EVIDENCIJSKIH PRIHODA)</v>
      </c>
      <c r="I102" s="182">
        <v>6000</v>
      </c>
      <c r="J102" s="182">
        <v>4000</v>
      </c>
      <c r="K102" s="182">
        <v>10000</v>
      </c>
      <c r="M102" s="139" t="str">
        <f t="shared" si="12"/>
        <v>321</v>
      </c>
      <c r="N102" s="139" t="str">
        <f t="shared" si="13"/>
        <v>32</v>
      </c>
      <c r="R102" s="139">
        <v>4233</v>
      </c>
      <c r="S102" s="139" t="s">
        <v>174</v>
      </c>
      <c r="U102" s="139" t="str">
        <f t="shared" ref="U102:U129" si="18">LEFT(R102,2)</f>
        <v>42</v>
      </c>
      <c r="V102" s="139" t="str">
        <f t="shared" si="17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9"/>
        <v>Ostali prihodi za posebne namjene</v>
      </c>
      <c r="E103" s="149">
        <v>3212</v>
      </c>
      <c r="F103" s="144" t="str">
        <f t="shared" si="10"/>
        <v>Naknade za prijevoz, za rad na terenu i odvojeni život</v>
      </c>
      <c r="G103" s="183" t="s">
        <v>184</v>
      </c>
      <c r="H103" s="144" t="str">
        <f t="shared" si="11"/>
        <v>REDOVNA DJELATNOST SVEUČILIŠTA U SPLITU (IZ EVIDENCIJSKIH PRIHODA)</v>
      </c>
      <c r="I103" s="182"/>
      <c r="J103" s="182"/>
      <c r="K103" s="182"/>
      <c r="M103" s="139" t="str">
        <f t="shared" si="12"/>
        <v>321</v>
      </c>
      <c r="N103" s="139" t="str">
        <f t="shared" si="13"/>
        <v>32</v>
      </c>
      <c r="R103" s="139">
        <v>4241</v>
      </c>
      <c r="S103" s="139" t="s">
        <v>111</v>
      </c>
      <c r="U103" s="139" t="str">
        <f t="shared" si="18"/>
        <v>42</v>
      </c>
      <c r="V103" s="139" t="str">
        <f t="shared" si="17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9"/>
        <v>Ostali prihodi za posebne namjene</v>
      </c>
      <c r="E104" s="149">
        <v>3213</v>
      </c>
      <c r="F104" s="144" t="str">
        <f t="shared" si="10"/>
        <v>Stručno usavršavanje zaposlenika</v>
      </c>
      <c r="G104" s="183" t="s">
        <v>184</v>
      </c>
      <c r="H104" s="144" t="str">
        <f t="shared" si="11"/>
        <v>REDOVNA DJELATNOST SVEUČILIŠTA U SPLITU (IZ EVIDENCIJSKIH PRIHODA)</v>
      </c>
      <c r="I104" s="182"/>
      <c r="J104" s="182"/>
      <c r="K104" s="182"/>
      <c r="M104" s="139" t="str">
        <f t="shared" si="12"/>
        <v>321</v>
      </c>
      <c r="N104" s="139" t="str">
        <f t="shared" si="13"/>
        <v>32</v>
      </c>
      <c r="R104" s="139">
        <v>4242</v>
      </c>
      <c r="S104" s="139" t="s">
        <v>143</v>
      </c>
      <c r="U104" s="139" t="str">
        <f t="shared" si="18"/>
        <v>42</v>
      </c>
      <c r="V104" s="139" t="str">
        <f t="shared" si="17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43</v>
      </c>
      <c r="D105" s="144" t="str">
        <f t="shared" si="9"/>
        <v>Ostali prihodi za posebne namjene</v>
      </c>
      <c r="E105" s="149">
        <v>3214</v>
      </c>
      <c r="F105" s="144" t="str">
        <f t="shared" si="10"/>
        <v>Ostale naknade troškova zaposlenima</v>
      </c>
      <c r="G105" s="183" t="s">
        <v>184</v>
      </c>
      <c r="H105" s="144" t="str">
        <f t="shared" si="11"/>
        <v>REDOVNA DJELATNOST SVEUČILIŠTA U SPLITU (IZ EVIDENCIJSKIH PRIHODA)</v>
      </c>
      <c r="I105" s="182">
        <v>5000</v>
      </c>
      <c r="J105" s="182">
        <v>4000</v>
      </c>
      <c r="K105" s="182">
        <v>4000</v>
      </c>
      <c r="M105" s="139" t="str">
        <f t="shared" si="12"/>
        <v>321</v>
      </c>
      <c r="N105" s="139" t="str">
        <f t="shared" si="13"/>
        <v>32</v>
      </c>
      <c r="R105" s="139">
        <v>4244</v>
      </c>
      <c r="S105" s="139" t="s">
        <v>175</v>
      </c>
      <c r="U105" s="139" t="str">
        <f t="shared" si="18"/>
        <v>42</v>
      </c>
      <c r="V105" s="139" t="str">
        <f t="shared" si="17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43</v>
      </c>
      <c r="D106" s="144" t="str">
        <f t="shared" si="9"/>
        <v>Ostali prihodi za posebne namjene</v>
      </c>
      <c r="E106" s="149">
        <v>3221</v>
      </c>
      <c r="F106" s="144" t="str">
        <f t="shared" si="10"/>
        <v>Uredski materijal i ostali materijalni rashodi</v>
      </c>
      <c r="G106" s="183" t="s">
        <v>184</v>
      </c>
      <c r="H106" s="144" t="str">
        <f t="shared" si="11"/>
        <v>REDOVNA DJELATNOST SVEUČILIŠTA U SPLITU (IZ EVIDENCIJSKIH PRIHODA)</v>
      </c>
      <c r="I106" s="182">
        <v>24000</v>
      </c>
      <c r="J106" s="182">
        <v>25000</v>
      </c>
      <c r="K106" s="182">
        <v>31000</v>
      </c>
      <c r="M106" s="139" t="str">
        <f t="shared" si="12"/>
        <v>322</v>
      </c>
      <c r="N106" s="139" t="str">
        <f t="shared" si="13"/>
        <v>32</v>
      </c>
      <c r="R106" s="139">
        <v>4251</v>
      </c>
      <c r="S106" s="139" t="s">
        <v>167</v>
      </c>
      <c r="U106" s="139" t="str">
        <f t="shared" si="18"/>
        <v>42</v>
      </c>
      <c r="V106" s="139" t="str">
        <f t="shared" si="17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43</v>
      </c>
      <c r="D107" s="144" t="str">
        <f t="shared" si="9"/>
        <v>Ostali prihodi za posebne namjene</v>
      </c>
      <c r="E107" s="149">
        <v>3223</v>
      </c>
      <c r="F107" s="144" t="str">
        <f t="shared" si="10"/>
        <v>Energija</v>
      </c>
      <c r="G107" s="183" t="s">
        <v>184</v>
      </c>
      <c r="H107" s="144" t="str">
        <f t="shared" si="11"/>
        <v>REDOVNA DJELATNOST SVEUČILIŠTA U SPLITU (IZ EVIDENCIJSKIH PRIHODA)</v>
      </c>
      <c r="I107" s="182">
        <v>171050</v>
      </c>
      <c r="J107" s="182">
        <v>190000</v>
      </c>
      <c r="K107" s="182">
        <v>200000</v>
      </c>
      <c r="M107" s="139" t="str">
        <f t="shared" si="12"/>
        <v>322</v>
      </c>
      <c r="N107" s="139" t="str">
        <f t="shared" si="13"/>
        <v>32</v>
      </c>
      <c r="R107" s="139">
        <v>4252</v>
      </c>
      <c r="S107" s="139" t="s">
        <v>168</v>
      </c>
      <c r="U107" s="139" t="str">
        <f t="shared" si="18"/>
        <v>42</v>
      </c>
      <c r="V107" s="139" t="str">
        <f t="shared" si="17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43</v>
      </c>
      <c r="D108" s="144" t="str">
        <f t="shared" si="9"/>
        <v>Ostali prihodi za posebne namjene</v>
      </c>
      <c r="E108" s="149">
        <v>3224</v>
      </c>
      <c r="F108" s="144" t="str">
        <f t="shared" si="10"/>
        <v>Materijal i dijelovi za tekuće i investicijsko održavanje</v>
      </c>
      <c r="G108" s="183" t="s">
        <v>184</v>
      </c>
      <c r="H108" s="144" t="str">
        <f t="shared" si="11"/>
        <v>REDOVNA DJELATNOST SVEUČILIŠTA U SPLITU (IZ EVIDENCIJSKIH PRIHODA)</v>
      </c>
      <c r="I108" s="182">
        <v>3000</v>
      </c>
      <c r="J108" s="182">
        <v>5000</v>
      </c>
      <c r="K108" s="182">
        <v>6000</v>
      </c>
      <c r="M108" s="139" t="str">
        <f t="shared" si="12"/>
        <v>322</v>
      </c>
      <c r="N108" s="139" t="str">
        <f t="shared" si="13"/>
        <v>32</v>
      </c>
      <c r="R108" s="139">
        <v>4262</v>
      </c>
      <c r="S108" s="139" t="s">
        <v>112</v>
      </c>
      <c r="U108" s="139" t="str">
        <f t="shared" si="18"/>
        <v>42</v>
      </c>
      <c r="V108" s="139" t="str">
        <f t="shared" si="17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si="9"/>
        <v>Ostali prihodi za posebne namjene</v>
      </c>
      <c r="E109" s="149">
        <v>3225</v>
      </c>
      <c r="F109" s="144" t="str">
        <f t="shared" si="10"/>
        <v>Sitni inventar i auto gume</v>
      </c>
      <c r="G109" s="183" t="s">
        <v>184</v>
      </c>
      <c r="H109" s="144" t="str">
        <f t="shared" si="11"/>
        <v>REDOVNA DJELATNOST SVEUČILIŠTA U SPLITU (IZ EVIDENCIJSKIH PRIHODA)</v>
      </c>
      <c r="I109" s="182">
        <v>15000</v>
      </c>
      <c r="J109" s="182">
        <v>15000</v>
      </c>
      <c r="K109" s="182">
        <v>17000</v>
      </c>
      <c r="M109" s="139" t="str">
        <f t="shared" si="12"/>
        <v>322</v>
      </c>
      <c r="N109" s="139" t="str">
        <f t="shared" si="13"/>
        <v>32</v>
      </c>
      <c r="R109" s="139">
        <v>4263</v>
      </c>
      <c r="S109" s="139" t="s">
        <v>169</v>
      </c>
      <c r="U109" s="139" t="str">
        <f t="shared" si="18"/>
        <v>42</v>
      </c>
      <c r="V109" s="139" t="str">
        <f t="shared" si="17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43</v>
      </c>
      <c r="D110" s="144" t="str">
        <f t="shared" si="9"/>
        <v>Ostali prihodi za posebne namjene</v>
      </c>
      <c r="E110" s="149">
        <v>3231</v>
      </c>
      <c r="F110" s="144" t="str">
        <f t="shared" si="10"/>
        <v>Usluge telefona, pošte i prijevoza</v>
      </c>
      <c r="G110" s="183" t="s">
        <v>184</v>
      </c>
      <c r="H110" s="144" t="str">
        <f t="shared" si="11"/>
        <v>REDOVNA DJELATNOST SVEUČILIŠTA U SPLITU (IZ EVIDENCIJSKIH PRIHODA)</v>
      </c>
      <c r="I110" s="182">
        <v>25000</v>
      </c>
      <c r="J110" s="182">
        <v>28000</v>
      </c>
      <c r="K110" s="182">
        <v>29000</v>
      </c>
      <c r="M110" s="139" t="str">
        <f t="shared" si="12"/>
        <v>323</v>
      </c>
      <c r="N110" s="139" t="str">
        <f t="shared" si="13"/>
        <v>32</v>
      </c>
      <c r="R110" s="139">
        <v>4264</v>
      </c>
      <c r="S110" s="139" t="s">
        <v>124</v>
      </c>
      <c r="U110" s="139" t="str">
        <f t="shared" si="18"/>
        <v>42</v>
      </c>
      <c r="V110" s="139" t="str">
        <f t="shared" si="17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43</v>
      </c>
      <c r="D111" s="144" t="str">
        <f t="shared" si="9"/>
        <v>Ostali prihodi za posebne namjene</v>
      </c>
      <c r="E111" s="149">
        <v>3232</v>
      </c>
      <c r="F111" s="144" t="str">
        <f t="shared" si="10"/>
        <v>Usluge tekućeg i investicijskog održavanja</v>
      </c>
      <c r="G111" s="183" t="s">
        <v>184</v>
      </c>
      <c r="H111" s="144" t="str">
        <f t="shared" si="11"/>
        <v>REDOVNA DJELATNOST SVEUČILIŠTA U SPLITU (IZ EVIDENCIJSKIH PRIHODA)</v>
      </c>
      <c r="I111" s="182">
        <v>180000</v>
      </c>
      <c r="J111" s="182">
        <v>180000</v>
      </c>
      <c r="K111" s="182">
        <v>138000</v>
      </c>
      <c r="M111" s="139" t="str">
        <f t="shared" si="12"/>
        <v>323</v>
      </c>
      <c r="N111" s="139" t="str">
        <f t="shared" si="13"/>
        <v>32</v>
      </c>
      <c r="R111" s="139">
        <v>4312</v>
      </c>
      <c r="S111" s="139" t="s">
        <v>126</v>
      </c>
      <c r="U111" s="139" t="str">
        <f t="shared" si="18"/>
        <v>43</v>
      </c>
      <c r="V111" s="139" t="str">
        <f t="shared" si="17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9"/>
        <v>Ostali prihodi za posebne namjene</v>
      </c>
      <c r="E112" s="149">
        <v>3233</v>
      </c>
      <c r="F112" s="144" t="str">
        <f t="shared" si="10"/>
        <v>Usluge promidžbe i informiranja</v>
      </c>
      <c r="G112" s="183" t="s">
        <v>184</v>
      </c>
      <c r="H112" s="144" t="str">
        <f t="shared" si="11"/>
        <v>REDOVNA DJELATNOST SVEUČILIŠTA U SPLITU (IZ EVIDENCIJSKIH PRIHODA)</v>
      </c>
      <c r="I112" s="182">
        <v>18000</v>
      </c>
      <c r="J112" s="182">
        <v>18000</v>
      </c>
      <c r="K112" s="182">
        <v>17000</v>
      </c>
      <c r="M112" s="139" t="str">
        <f t="shared" si="12"/>
        <v>323</v>
      </c>
      <c r="N112" s="139" t="str">
        <f t="shared" si="13"/>
        <v>32</v>
      </c>
      <c r="R112" s="139">
        <v>4411</v>
      </c>
      <c r="S112" s="139" t="s">
        <v>170</v>
      </c>
      <c r="U112" s="139" t="str">
        <f t="shared" si="18"/>
        <v>44</v>
      </c>
      <c r="V112" s="139" t="str">
        <f t="shared" si="17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43</v>
      </c>
      <c r="D113" s="144" t="str">
        <f t="shared" si="9"/>
        <v>Ostali prihodi za posebne namjene</v>
      </c>
      <c r="E113" s="149">
        <v>3237</v>
      </c>
      <c r="F113" s="144" t="str">
        <f t="shared" si="10"/>
        <v>Intelektualne i osobne usluge</v>
      </c>
      <c r="G113" s="183" t="s">
        <v>184</v>
      </c>
      <c r="H113" s="144" t="str">
        <f t="shared" si="11"/>
        <v>REDOVNA DJELATNOST SVEUČILIŠTA U SPLITU (IZ EVIDENCIJSKIH PRIHODA)</v>
      </c>
      <c r="I113" s="182">
        <v>1100401</v>
      </c>
      <c r="J113" s="182">
        <v>1300000</v>
      </c>
      <c r="K113" s="182">
        <v>1350000</v>
      </c>
      <c r="M113" s="139" t="str">
        <f t="shared" si="12"/>
        <v>323</v>
      </c>
      <c r="N113" s="139" t="str">
        <f t="shared" si="13"/>
        <v>32</v>
      </c>
      <c r="R113" s="139">
        <v>4511</v>
      </c>
      <c r="S113" s="139" t="s">
        <v>125</v>
      </c>
      <c r="U113" s="139" t="str">
        <f t="shared" si="18"/>
        <v>45</v>
      </c>
      <c r="V113" s="139" t="str">
        <f t="shared" si="17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43</v>
      </c>
      <c r="D114" s="144" t="str">
        <f t="shared" si="9"/>
        <v>Ostali prihodi za posebne namjene</v>
      </c>
      <c r="E114" s="149">
        <v>3239</v>
      </c>
      <c r="F114" s="144" t="str">
        <f t="shared" si="10"/>
        <v>Ostale usluge</v>
      </c>
      <c r="G114" s="183" t="s">
        <v>184</v>
      </c>
      <c r="H114" s="144" t="str">
        <f t="shared" si="11"/>
        <v>REDOVNA DJELATNOST SVEUČILIŠTA U SPLITU (IZ EVIDENCIJSKIH PRIHODA)</v>
      </c>
      <c r="I114" s="182">
        <v>5000</v>
      </c>
      <c r="J114" s="182">
        <v>6000</v>
      </c>
      <c r="K114" s="182">
        <v>7000</v>
      </c>
      <c r="M114" s="139" t="str">
        <f t="shared" si="12"/>
        <v>323</v>
      </c>
      <c r="N114" s="139" t="str">
        <f t="shared" si="13"/>
        <v>32</v>
      </c>
      <c r="R114" s="139">
        <v>4521</v>
      </c>
      <c r="S114" s="139" t="s">
        <v>144</v>
      </c>
      <c r="U114" s="139" t="str">
        <f t="shared" si="18"/>
        <v>45</v>
      </c>
      <c r="V114" s="139" t="str">
        <f t="shared" si="17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43</v>
      </c>
      <c r="D115" s="144" t="str">
        <f t="shared" si="9"/>
        <v>Ostali prihodi za posebne namjene</v>
      </c>
      <c r="E115" s="149">
        <v>3241</v>
      </c>
      <c r="F115" s="144" t="str">
        <f t="shared" si="10"/>
        <v>Naknade troškova osobama izvan radnog odnosa</v>
      </c>
      <c r="G115" s="183" t="s">
        <v>184</v>
      </c>
      <c r="H115" s="144" t="str">
        <f t="shared" si="11"/>
        <v>REDOVNA DJELATNOST SVEUČILIŠTA U SPLITU (IZ EVIDENCIJSKIH PRIHODA)</v>
      </c>
      <c r="I115" s="182">
        <v>10000</v>
      </c>
      <c r="J115" s="182">
        <v>10000</v>
      </c>
      <c r="K115" s="182">
        <v>12000</v>
      </c>
      <c r="M115" s="139" t="str">
        <f t="shared" si="12"/>
        <v>324</v>
      </c>
      <c r="N115" s="139" t="str">
        <f t="shared" si="13"/>
        <v>32</v>
      </c>
      <c r="R115" s="139">
        <v>4531</v>
      </c>
      <c r="S115" s="139" t="s">
        <v>187</v>
      </c>
      <c r="U115" s="139" t="str">
        <f t="shared" si="18"/>
        <v>45</v>
      </c>
      <c r="V115" s="139" t="str">
        <f t="shared" si="17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43</v>
      </c>
      <c r="D116" s="144" t="str">
        <f t="shared" si="9"/>
        <v>Ostali prihodi za posebne namjene</v>
      </c>
      <c r="E116" s="149">
        <v>3293</v>
      </c>
      <c r="F116" s="144" t="str">
        <f t="shared" si="10"/>
        <v>Reprezentacija</v>
      </c>
      <c r="G116" s="183" t="s">
        <v>184</v>
      </c>
      <c r="H116" s="144" t="str">
        <f t="shared" si="11"/>
        <v>REDOVNA DJELATNOST SVEUČILIŠTA U SPLITU (IZ EVIDENCIJSKIH PRIHODA)</v>
      </c>
      <c r="I116" s="182">
        <v>20000</v>
      </c>
      <c r="J116" s="182">
        <v>27000</v>
      </c>
      <c r="K116" s="182">
        <v>25000</v>
      </c>
      <c r="M116" s="139" t="str">
        <f t="shared" si="12"/>
        <v>329</v>
      </c>
      <c r="N116" s="139" t="str">
        <f t="shared" si="13"/>
        <v>32</v>
      </c>
      <c r="R116" s="139">
        <v>4541</v>
      </c>
      <c r="S116" s="139" t="s">
        <v>139</v>
      </c>
      <c r="U116" s="139" t="str">
        <f t="shared" si="18"/>
        <v>45</v>
      </c>
      <c r="V116" s="139" t="str">
        <f t="shared" si="17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43</v>
      </c>
      <c r="D117" s="144" t="str">
        <f t="shared" si="9"/>
        <v>Ostali prihodi za posebne namjene</v>
      </c>
      <c r="E117" s="149">
        <v>3294</v>
      </c>
      <c r="F117" s="144" t="str">
        <f t="shared" si="10"/>
        <v>Članarine i norme</v>
      </c>
      <c r="G117" s="183" t="s">
        <v>184</v>
      </c>
      <c r="H117" s="144" t="str">
        <f t="shared" si="11"/>
        <v>REDOVNA DJELATNOST SVEUČILIŠTA U SPLITU (IZ EVIDENCIJSKIH PRIHODA)</v>
      </c>
      <c r="I117" s="182">
        <v>18000</v>
      </c>
      <c r="J117" s="182">
        <v>36000</v>
      </c>
      <c r="K117" s="182">
        <v>38000</v>
      </c>
      <c r="M117" s="139" t="str">
        <f t="shared" si="12"/>
        <v>329</v>
      </c>
      <c r="N117" s="139" t="str">
        <f t="shared" si="13"/>
        <v>32</v>
      </c>
      <c r="R117" s="139">
        <v>5121</v>
      </c>
      <c r="S117" s="139" t="s">
        <v>195</v>
      </c>
      <c r="U117" s="139" t="str">
        <f t="shared" si="18"/>
        <v>51</v>
      </c>
      <c r="V117" s="139" t="str">
        <f t="shared" si="17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43</v>
      </c>
      <c r="D118" s="144" t="str">
        <f t="shared" si="9"/>
        <v>Ostali prihodi za posebne namjene</v>
      </c>
      <c r="E118" s="149">
        <v>3295</v>
      </c>
      <c r="F118" s="144" t="str">
        <f t="shared" si="10"/>
        <v>Pristojbe i naknade</v>
      </c>
      <c r="G118" s="183" t="s">
        <v>184</v>
      </c>
      <c r="H118" s="144" t="str">
        <f t="shared" si="11"/>
        <v>REDOVNA DJELATNOST SVEUČILIŠTA U SPLITU (IZ EVIDENCIJSKIH PRIHODA)</v>
      </c>
      <c r="I118" s="182">
        <v>20000</v>
      </c>
      <c r="J118" s="182">
        <v>20000</v>
      </c>
      <c r="K118" s="182">
        <v>20000</v>
      </c>
      <c r="M118" s="139" t="str">
        <f t="shared" si="12"/>
        <v>329</v>
      </c>
      <c r="N118" s="139" t="str">
        <f t="shared" si="13"/>
        <v>32</v>
      </c>
      <c r="R118" s="139">
        <v>5443</v>
      </c>
      <c r="S118" s="139" t="s">
        <v>171</v>
      </c>
      <c r="U118" s="139" t="str">
        <f t="shared" si="18"/>
        <v>54</v>
      </c>
      <c r="V118" s="139" t="str">
        <f t="shared" si="17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43</v>
      </c>
      <c r="D119" s="144" t="str">
        <f t="shared" si="9"/>
        <v>Ostali prihodi za posebne namjene</v>
      </c>
      <c r="E119" s="149">
        <v>3299</v>
      </c>
      <c r="F119" s="144" t="str">
        <f t="shared" si="10"/>
        <v>Ostali nespomenuti rashodi poslovanja</v>
      </c>
      <c r="G119" s="183" t="s">
        <v>184</v>
      </c>
      <c r="H119" s="144" t="str">
        <f t="shared" si="11"/>
        <v>REDOVNA DJELATNOST SVEUČILIŠTA U SPLITU (IZ EVIDENCIJSKIH PRIHODA)</v>
      </c>
      <c r="I119" s="182">
        <v>80000</v>
      </c>
      <c r="J119" s="182">
        <v>160000</v>
      </c>
      <c r="K119" s="182">
        <v>165000</v>
      </c>
      <c r="M119" s="139" t="str">
        <f t="shared" si="12"/>
        <v>329</v>
      </c>
      <c r="N119" s="139" t="str">
        <f t="shared" si="13"/>
        <v>32</v>
      </c>
      <c r="R119" s="139">
        <v>5121</v>
      </c>
      <c r="S119" s="139" t="s">
        <v>740</v>
      </c>
      <c r="U119" s="139" t="str">
        <f t="shared" si="18"/>
        <v>51</v>
      </c>
      <c r="V119" s="139" t="str">
        <f t="shared" ref="V119:V129" si="19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43</v>
      </c>
      <c r="D120" s="144" t="str">
        <f t="shared" si="9"/>
        <v>Ostali prihodi za posebne namjene</v>
      </c>
      <c r="E120" s="149">
        <v>3431</v>
      </c>
      <c r="F120" s="144" t="str">
        <f t="shared" si="10"/>
        <v>Bankarske usluge i usluge platnog prometa</v>
      </c>
      <c r="G120" s="183" t="s">
        <v>184</v>
      </c>
      <c r="H120" s="144" t="str">
        <f t="shared" si="11"/>
        <v>REDOVNA DJELATNOST SVEUČILIŠTA U SPLITU (IZ EVIDENCIJSKIH PRIHODA)</v>
      </c>
      <c r="I120" s="182">
        <v>400</v>
      </c>
      <c r="J120" s="182">
        <v>5000</v>
      </c>
      <c r="K120" s="182">
        <v>6000</v>
      </c>
      <c r="M120" s="139" t="str">
        <f t="shared" si="12"/>
        <v>343</v>
      </c>
      <c r="N120" s="139" t="str">
        <f t="shared" si="13"/>
        <v>34</v>
      </c>
      <c r="R120" s="139">
        <v>5122</v>
      </c>
      <c r="S120" s="139" t="s">
        <v>741</v>
      </c>
      <c r="U120" s="139" t="str">
        <f t="shared" si="18"/>
        <v>51</v>
      </c>
      <c r="V120" s="139" t="str">
        <f t="shared" si="19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43</v>
      </c>
      <c r="D121" s="144" t="str">
        <f t="shared" si="9"/>
        <v>Ostali prihodi za posebne namjene</v>
      </c>
      <c r="E121" s="149">
        <v>3432</v>
      </c>
      <c r="F121" s="144" t="str">
        <f t="shared" si="10"/>
        <v>Negativne tečajne razlike i razlike zbog primjene valutne kl</v>
      </c>
      <c r="G121" s="183" t="s">
        <v>184</v>
      </c>
      <c r="H121" s="144" t="str">
        <f t="shared" si="11"/>
        <v>REDOVNA DJELATNOST SVEUČILIŠTA U SPLITU (IZ EVIDENCIJSKIH PRIHODA)</v>
      </c>
      <c r="I121" s="182">
        <v>300</v>
      </c>
      <c r="J121" s="182">
        <v>300</v>
      </c>
      <c r="K121" s="182">
        <v>300</v>
      </c>
      <c r="M121" s="139" t="str">
        <f t="shared" si="12"/>
        <v>343</v>
      </c>
      <c r="N121" s="139" t="str">
        <f t="shared" si="13"/>
        <v>34</v>
      </c>
      <c r="R121" s="139">
        <v>5141</v>
      </c>
      <c r="S121" s="139" t="s">
        <v>742</v>
      </c>
      <c r="U121" s="139" t="str">
        <f t="shared" si="18"/>
        <v>51</v>
      </c>
      <c r="V121" s="139" t="str">
        <f t="shared" si="19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43</v>
      </c>
      <c r="D122" s="144" t="str">
        <f t="shared" si="9"/>
        <v>Ostali prihodi za posebne namjene</v>
      </c>
      <c r="E122" s="149">
        <v>3721</v>
      </c>
      <c r="F122" s="144" t="str">
        <f t="shared" si="10"/>
        <v>Naknade građanima i kućanstvima u novcu</v>
      </c>
      <c r="G122" s="183" t="s">
        <v>184</v>
      </c>
      <c r="H122" s="144" t="str">
        <f t="shared" si="11"/>
        <v>REDOVNA DJELATNOST SVEUČILIŠTA U SPLITU (IZ EVIDENCIJSKIH PRIHODA)</v>
      </c>
      <c r="I122" s="182">
        <v>180000</v>
      </c>
      <c r="J122" s="182">
        <v>150000</v>
      </c>
      <c r="K122" s="182">
        <v>160000</v>
      </c>
      <c r="M122" s="139" t="str">
        <f t="shared" si="12"/>
        <v>372</v>
      </c>
      <c r="N122" s="139" t="str">
        <f t="shared" si="13"/>
        <v>37</v>
      </c>
      <c r="R122" s="139">
        <v>5181</v>
      </c>
      <c r="S122" s="139" t="s">
        <v>743</v>
      </c>
      <c r="U122" s="139" t="str">
        <f t="shared" si="18"/>
        <v>51</v>
      </c>
      <c r="V122" s="139" t="str">
        <f t="shared" si="19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43</v>
      </c>
      <c r="D123" s="144" t="str">
        <f t="shared" si="9"/>
        <v>Ostali prihodi za posebne namjene</v>
      </c>
      <c r="E123" s="149">
        <v>4241</v>
      </c>
      <c r="F123" s="144" t="str">
        <f t="shared" si="10"/>
        <v>Knjige</v>
      </c>
      <c r="G123" s="183" t="s">
        <v>184</v>
      </c>
      <c r="H123" s="144" t="str">
        <f t="shared" si="11"/>
        <v>REDOVNA DJELATNOST SVEUČILIŠTA U SPLITU (IZ EVIDENCIJSKIH PRIHODA)</v>
      </c>
      <c r="I123" s="182">
        <v>11000</v>
      </c>
      <c r="J123" s="182">
        <v>12000</v>
      </c>
      <c r="K123" s="182">
        <v>12000</v>
      </c>
      <c r="M123" s="139" t="str">
        <f t="shared" si="12"/>
        <v>424</v>
      </c>
      <c r="N123" s="139" t="str">
        <f t="shared" si="13"/>
        <v>42</v>
      </c>
      <c r="R123" s="139">
        <v>5183</v>
      </c>
      <c r="S123" s="139" t="s">
        <v>744</v>
      </c>
      <c r="U123" s="139" t="str">
        <f t="shared" si="18"/>
        <v>51</v>
      </c>
      <c r="V123" s="139" t="str">
        <f t="shared" si="19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52</v>
      </c>
      <c r="D124" s="144" t="str">
        <f t="shared" si="9"/>
        <v>Ostale pomoći</v>
      </c>
      <c r="E124" s="149">
        <v>3211</v>
      </c>
      <c r="F124" s="144" t="str">
        <f t="shared" si="10"/>
        <v>Službena putovanja</v>
      </c>
      <c r="G124" s="183" t="s">
        <v>184</v>
      </c>
      <c r="H124" s="144" t="str">
        <f t="shared" si="11"/>
        <v>REDOVNA DJELATNOST SVEUČILIŠTA U SPLITU (IZ EVIDENCIJSKIH PRIHODA)</v>
      </c>
      <c r="I124" s="182">
        <v>23063</v>
      </c>
      <c r="J124" s="182">
        <v>24000</v>
      </c>
      <c r="K124" s="182">
        <v>24000</v>
      </c>
      <c r="M124" s="139" t="str">
        <f t="shared" si="12"/>
        <v>321</v>
      </c>
      <c r="N124" s="139" t="str">
        <f t="shared" si="13"/>
        <v>32</v>
      </c>
      <c r="R124" s="139">
        <v>5422</v>
      </c>
      <c r="S124" s="139" t="s">
        <v>745</v>
      </c>
      <c r="U124" s="139" t="str">
        <f t="shared" si="18"/>
        <v>54</v>
      </c>
      <c r="V124" s="139" t="str">
        <f t="shared" si="19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61</v>
      </c>
      <c r="D125" s="144" t="str">
        <f t="shared" si="9"/>
        <v>Donacije</v>
      </c>
      <c r="E125" s="149">
        <v>3235</v>
      </c>
      <c r="F125" s="144" t="str">
        <f t="shared" si="10"/>
        <v>Zakupnine i najamnine</v>
      </c>
      <c r="G125" s="183" t="s">
        <v>184</v>
      </c>
      <c r="H125" s="144" t="str">
        <f t="shared" si="11"/>
        <v>REDOVNA DJELATNOST SVEUČILIŠTA U SPLITU (IZ EVIDENCIJSKIH PRIHODA)</v>
      </c>
      <c r="I125" s="182"/>
      <c r="J125" s="182">
        <v>4000</v>
      </c>
      <c r="K125" s="182">
        <v>4430</v>
      </c>
      <c r="M125" s="139" t="str">
        <f t="shared" si="12"/>
        <v>323</v>
      </c>
      <c r="N125" s="139" t="str">
        <f t="shared" si="13"/>
        <v>32</v>
      </c>
      <c r="R125" s="139">
        <v>5431</v>
      </c>
      <c r="S125" s="139" t="s">
        <v>356</v>
      </c>
      <c r="U125" s="139" t="str">
        <f t="shared" si="18"/>
        <v>54</v>
      </c>
      <c r="V125" s="139" t="str">
        <f t="shared" si="19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61</v>
      </c>
      <c r="D126" s="144" t="str">
        <f t="shared" si="9"/>
        <v>Donacije</v>
      </c>
      <c r="E126" s="149">
        <v>3299</v>
      </c>
      <c r="F126" s="144" t="str">
        <f t="shared" si="10"/>
        <v>Ostali nespomenuti rashodi poslovanja</v>
      </c>
      <c r="G126" s="183" t="s">
        <v>184</v>
      </c>
      <c r="H126" s="144" t="str">
        <f t="shared" si="11"/>
        <v>REDOVNA DJELATNOST SVEUČILIŠTA U SPLITU (IZ EVIDENCIJSKIH PRIHODA)</v>
      </c>
      <c r="I126" s="182"/>
      <c r="J126" s="182">
        <v>4000</v>
      </c>
      <c r="K126" s="182">
        <v>6000</v>
      </c>
      <c r="M126" s="139" t="str">
        <f t="shared" si="12"/>
        <v>329</v>
      </c>
      <c r="N126" s="139" t="str">
        <f t="shared" si="13"/>
        <v>32</v>
      </c>
      <c r="R126" s="139">
        <v>5443</v>
      </c>
      <c r="S126" s="139" t="s">
        <v>746</v>
      </c>
      <c r="U126" s="139" t="str">
        <f t="shared" si="18"/>
        <v>54</v>
      </c>
      <c r="V126" s="139" t="str">
        <f t="shared" si="19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61</v>
      </c>
      <c r="D127" s="144" t="str">
        <f t="shared" si="9"/>
        <v>Donacije</v>
      </c>
      <c r="E127" s="149">
        <v>3237</v>
      </c>
      <c r="F127" s="144" t="str">
        <f t="shared" si="10"/>
        <v>Intelektualne i osobne usluge</v>
      </c>
      <c r="G127" s="183" t="s">
        <v>184</v>
      </c>
      <c r="H127" s="144" t="str">
        <f t="shared" si="11"/>
        <v>REDOVNA DJELATNOST SVEUČILIŠTA U SPLITU (IZ EVIDENCIJSKIH PRIHODA)</v>
      </c>
      <c r="I127" s="182">
        <v>5000</v>
      </c>
      <c r="J127" s="182">
        <v>5000</v>
      </c>
      <c r="K127" s="182">
        <v>5000</v>
      </c>
      <c r="M127" s="139" t="str">
        <f t="shared" si="12"/>
        <v>323</v>
      </c>
      <c r="N127" s="139" t="str">
        <f t="shared" si="13"/>
        <v>32</v>
      </c>
      <c r="R127" s="139">
        <v>5445</v>
      </c>
      <c r="S127" s="139" t="s">
        <v>747</v>
      </c>
      <c r="U127" s="139" t="str">
        <f t="shared" si="18"/>
        <v>54</v>
      </c>
      <c r="V127" s="139" t="str">
        <f t="shared" si="19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61</v>
      </c>
      <c r="D128" s="144" t="str">
        <f t="shared" si="9"/>
        <v>Donacije</v>
      </c>
      <c r="E128" s="149">
        <v>3239</v>
      </c>
      <c r="F128" s="144" t="str">
        <f t="shared" si="10"/>
        <v>Ostale usluge</v>
      </c>
      <c r="G128" s="183" t="s">
        <v>184</v>
      </c>
      <c r="H128" s="144" t="str">
        <f t="shared" si="11"/>
        <v>REDOVNA DJELATNOST SVEUČILIŠTA U SPLITU (IZ EVIDENCIJSKIH PRIHODA)</v>
      </c>
      <c r="I128" s="182">
        <v>11878</v>
      </c>
      <c r="J128" s="182">
        <v>15000</v>
      </c>
      <c r="K128" s="182">
        <v>15000</v>
      </c>
      <c r="M128" s="139" t="str">
        <f t="shared" si="12"/>
        <v>323</v>
      </c>
      <c r="N128" s="139" t="str">
        <f t="shared" si="13"/>
        <v>32</v>
      </c>
      <c r="R128" s="139">
        <v>5453</v>
      </c>
      <c r="S128" s="139" t="s">
        <v>748</v>
      </c>
      <c r="U128" s="139" t="str">
        <f t="shared" si="18"/>
        <v>54</v>
      </c>
      <c r="V128" s="139" t="str">
        <f t="shared" si="19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71</v>
      </c>
      <c r="D129" s="144" t="str">
        <f t="shared" si="9"/>
        <v>Prihodi od nefin. imovine i nadoknade štete s osnova osig.</v>
      </c>
      <c r="E129" s="149">
        <v>3232</v>
      </c>
      <c r="F129" s="144" t="str">
        <f t="shared" si="10"/>
        <v>Usluge tekućeg i investicijskog održavanja</v>
      </c>
      <c r="G129" s="183" t="s">
        <v>184</v>
      </c>
      <c r="H129" s="144" t="str">
        <f t="shared" si="11"/>
        <v>REDOVNA DJELATNOST SVEUČILIŠTA U SPLITU (IZ EVIDENCIJSKIH PRIHODA)</v>
      </c>
      <c r="I129" s="182">
        <v>4000</v>
      </c>
      <c r="J129" s="182">
        <v>4000</v>
      </c>
      <c r="K129" s="182">
        <v>4000</v>
      </c>
      <c r="M129" s="139" t="str">
        <f t="shared" si="12"/>
        <v>323</v>
      </c>
      <c r="N129" s="139" t="str">
        <f t="shared" si="13"/>
        <v>32</v>
      </c>
      <c r="R129" s="139">
        <v>5472</v>
      </c>
      <c r="S129" s="139" t="s">
        <v>749</v>
      </c>
      <c r="U129" s="139" t="str">
        <f t="shared" si="18"/>
        <v>54</v>
      </c>
      <c r="V129" s="139" t="str">
        <f t="shared" si="19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>08006</v>
      </c>
      <c r="B130" s="143" t="str">
        <f>IF(C130="","",VLOOKUP('Opći dio'!$C$3,'Opći dio'!$L$6:$U$137,9,FALSE))</f>
        <v>Sveučilišta i veleučilišta u Republici Hrvatskoj</v>
      </c>
      <c r="C130" s="149">
        <v>31</v>
      </c>
      <c r="D130" s="144" t="str">
        <f t="shared" si="9"/>
        <v>Vlastiti prihodi</v>
      </c>
      <c r="E130" s="149">
        <v>3299</v>
      </c>
      <c r="F130" s="144" t="str">
        <f t="shared" si="10"/>
        <v>Ostali nespomenuti rashodi poslovanja</v>
      </c>
      <c r="G130" s="183" t="s">
        <v>184</v>
      </c>
      <c r="H130" s="144" t="str">
        <f t="shared" si="11"/>
        <v>REDOVNA DJELATNOST SVEUČILIŠTA U SPLITU (IZ EVIDENCIJSKIH PRIHODA)</v>
      </c>
      <c r="I130" s="182"/>
      <c r="J130" s="182">
        <v>10000</v>
      </c>
      <c r="K130" s="182">
        <v>10000</v>
      </c>
      <c r="M130" s="139" t="str">
        <f t="shared" si="12"/>
        <v>329</v>
      </c>
      <c r="N130" s="139" t="str">
        <f t="shared" si="13"/>
        <v>32</v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31</v>
      </c>
      <c r="D131" s="144" t="str">
        <f t="shared" si="9"/>
        <v>Vlastiti prihodi</v>
      </c>
      <c r="E131" s="149">
        <v>4224</v>
      </c>
      <c r="F131" s="144" t="str">
        <f t="shared" si="10"/>
        <v>Medicinska i laboratorijska oprema</v>
      </c>
      <c r="G131" s="183" t="s">
        <v>184</v>
      </c>
      <c r="H131" s="144" t="str">
        <f t="shared" si="11"/>
        <v>REDOVNA DJELATNOST SVEUČILIŠTA U SPLITU (IZ EVIDENCIJSKIH PRIHODA)</v>
      </c>
      <c r="I131" s="182"/>
      <c r="J131" s="182">
        <v>7000</v>
      </c>
      <c r="K131" s="182">
        <v>7000</v>
      </c>
      <c r="M131" s="139" t="str">
        <f t="shared" si="12"/>
        <v>422</v>
      </c>
      <c r="N131" s="139" t="str">
        <f t="shared" si="13"/>
        <v>42</v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31</v>
      </c>
      <c r="D132" s="144" t="str">
        <f t="shared" ref="D132:D195" si="20">IFERROR(VLOOKUP(C132,$O$6:$P$23,2,FALSE),"")</f>
        <v>Vlastiti prihodi</v>
      </c>
      <c r="E132" s="149">
        <v>4225</v>
      </c>
      <c r="F132" s="144" t="str">
        <f t="shared" ref="F132:F195" si="21">IFERROR(VLOOKUP(E132,$R$5:$T$129,2,FALSE),"")</f>
        <v>Instrumenti, uređaji i strojevi</v>
      </c>
      <c r="G132" s="183" t="s">
        <v>184</v>
      </c>
      <c r="H132" s="144" t="str">
        <f t="shared" ref="H132:H195" si="22">IFERROR(VLOOKUP(G132,$X$6:$Y$297,2,FALSE),"")</f>
        <v>REDOVNA DJELATNOST SVEUČILIŠTA U SPLITU (IZ EVIDENCIJSKIH PRIHODA)</v>
      </c>
      <c r="I132" s="182"/>
      <c r="J132" s="182">
        <v>4000</v>
      </c>
      <c r="K132" s="182">
        <v>4000</v>
      </c>
      <c r="M132" s="139" t="str">
        <f t="shared" ref="M132:M195" si="23">LEFT(E132,3)</f>
        <v>422</v>
      </c>
      <c r="N132" s="139" t="str">
        <f t="shared" ref="N132:N195" si="24">LEFT(E132,2)</f>
        <v>42</v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31</v>
      </c>
      <c r="D133" s="144" t="str">
        <f t="shared" si="20"/>
        <v>Vlastiti prihodi</v>
      </c>
      <c r="E133" s="149">
        <v>4227</v>
      </c>
      <c r="F133" s="144" t="str">
        <f t="shared" si="21"/>
        <v>Uređaji, strojevi i oprema za ostale namjene</v>
      </c>
      <c r="G133" s="183" t="s">
        <v>184</v>
      </c>
      <c r="H133" s="144" t="str">
        <f t="shared" si="22"/>
        <v>REDOVNA DJELATNOST SVEUČILIŠTA U SPLITU (IZ EVIDENCIJSKIH PRIHODA)</v>
      </c>
      <c r="I133" s="182"/>
      <c r="J133" s="182">
        <v>5000</v>
      </c>
      <c r="K133" s="182">
        <v>5000</v>
      </c>
      <c r="M133" s="139" t="str">
        <f t="shared" si="23"/>
        <v>422</v>
      </c>
      <c r="N133" s="139" t="str">
        <f t="shared" si="24"/>
        <v>42</v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43</v>
      </c>
      <c r="D134" s="144" t="str">
        <f t="shared" si="20"/>
        <v>Ostali prihodi za posebne namjene</v>
      </c>
      <c r="E134" s="149">
        <v>4221</v>
      </c>
      <c r="F134" s="144" t="str">
        <f t="shared" si="21"/>
        <v>Uredska oprema i namještaj</v>
      </c>
      <c r="G134" s="183" t="s">
        <v>184</v>
      </c>
      <c r="H134" s="144" t="str">
        <f t="shared" si="22"/>
        <v>REDOVNA DJELATNOST SVEUČILIŠTA U SPLITU (IZ EVIDENCIJSKIH PRIHODA)</v>
      </c>
      <c r="I134" s="182"/>
      <c r="J134" s="182">
        <v>10000</v>
      </c>
      <c r="K134" s="182">
        <v>15000</v>
      </c>
      <c r="M134" s="139" t="str">
        <f t="shared" si="23"/>
        <v>422</v>
      </c>
      <c r="N134" s="139" t="str">
        <f t="shared" si="24"/>
        <v>42</v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11</v>
      </c>
      <c r="D135" s="144" t="str">
        <f t="shared" si="20"/>
        <v>Opći prihodi i primici</v>
      </c>
      <c r="E135" s="149">
        <v>4241</v>
      </c>
      <c r="F135" s="144" t="str">
        <f t="shared" si="21"/>
        <v>Knjige</v>
      </c>
      <c r="G135" s="183" t="s">
        <v>184</v>
      </c>
      <c r="H135" s="144" t="str">
        <f t="shared" si="22"/>
        <v>REDOVNA DJELATNOST SVEUČILIŠTA U SPLITU (IZ EVIDENCIJSKIH PRIHODA)</v>
      </c>
      <c r="I135" s="182"/>
      <c r="J135" s="182"/>
      <c r="K135" s="182">
        <v>3000</v>
      </c>
      <c r="M135" s="139" t="str">
        <f t="shared" si="23"/>
        <v>424</v>
      </c>
      <c r="N135" s="139" t="str">
        <f t="shared" si="24"/>
        <v>42</v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43</v>
      </c>
      <c r="D136" s="144" t="str">
        <f t="shared" si="20"/>
        <v>Ostali prihodi za posebne namjene</v>
      </c>
      <c r="E136" s="149">
        <v>4223</v>
      </c>
      <c r="F136" s="144" t="str">
        <f t="shared" si="21"/>
        <v>Oprema za održavanje i zaštitu</v>
      </c>
      <c r="G136" s="183" t="s">
        <v>184</v>
      </c>
      <c r="H136" s="144" t="str">
        <f t="shared" si="22"/>
        <v>REDOVNA DJELATNOST SVEUČILIŠTA U SPLITU (IZ EVIDENCIJSKIH PRIHODA)</v>
      </c>
      <c r="I136" s="182"/>
      <c r="J136" s="182">
        <v>5000</v>
      </c>
      <c r="K136" s="182">
        <v>5000</v>
      </c>
      <c r="M136" s="139" t="str">
        <f t="shared" si="23"/>
        <v>422</v>
      </c>
      <c r="N136" s="139" t="str">
        <f t="shared" si="24"/>
        <v>42</v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>08006</v>
      </c>
      <c r="B137" s="143" t="str">
        <f>IF(C137="","",VLOOKUP('Opći dio'!$C$3,'Opći dio'!$L$6:$U$137,9,FALSE))</f>
        <v>Sveučilišta i veleučilišta u Republici Hrvatskoj</v>
      </c>
      <c r="C137" s="149">
        <v>43</v>
      </c>
      <c r="D137" s="144" t="str">
        <f t="shared" si="20"/>
        <v>Ostali prihodi za posebne namjene</v>
      </c>
      <c r="E137" s="149">
        <v>4224</v>
      </c>
      <c r="F137" s="144" t="str">
        <f t="shared" si="21"/>
        <v>Medicinska i laboratorijska oprema</v>
      </c>
      <c r="G137" s="183" t="s">
        <v>184</v>
      </c>
      <c r="H137" s="144" t="str">
        <f t="shared" si="22"/>
        <v>REDOVNA DJELATNOST SVEUČILIŠTA U SPLITU (IZ EVIDENCIJSKIH PRIHODA)</v>
      </c>
      <c r="I137" s="182"/>
      <c r="J137" s="182">
        <v>4000</v>
      </c>
      <c r="K137" s="182">
        <v>4000</v>
      </c>
      <c r="M137" s="139" t="str">
        <f t="shared" si="23"/>
        <v>422</v>
      </c>
      <c r="N137" s="139" t="str">
        <f t="shared" si="24"/>
        <v>42</v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>08006</v>
      </c>
      <c r="B138" s="143" t="str">
        <f>IF(C138="","",VLOOKUP('Opći dio'!$C$3,'Opći dio'!$L$6:$U$137,9,FALSE))</f>
        <v>Sveučilišta i veleučilišta u Republici Hrvatskoj</v>
      </c>
      <c r="C138" s="149">
        <v>43</v>
      </c>
      <c r="D138" s="144" t="str">
        <f t="shared" si="20"/>
        <v>Ostali prihodi za posebne namjene</v>
      </c>
      <c r="E138" s="149">
        <v>4225</v>
      </c>
      <c r="F138" s="144" t="str">
        <f t="shared" si="21"/>
        <v>Instrumenti, uređaji i strojevi</v>
      </c>
      <c r="G138" s="183" t="s">
        <v>184</v>
      </c>
      <c r="H138" s="144" t="str">
        <f t="shared" si="22"/>
        <v>REDOVNA DJELATNOST SVEUČILIŠTA U SPLITU (IZ EVIDENCIJSKIH PRIHODA)</v>
      </c>
      <c r="I138" s="182"/>
      <c r="J138" s="182"/>
      <c r="K138" s="182">
        <v>3000</v>
      </c>
      <c r="M138" s="139" t="str">
        <f t="shared" si="23"/>
        <v>422</v>
      </c>
      <c r="N138" s="139" t="str">
        <f t="shared" si="24"/>
        <v>42</v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>08006</v>
      </c>
      <c r="B139" s="143" t="str">
        <f>IF(C139="","",VLOOKUP('Opći dio'!$C$3,'Opći dio'!$L$6:$U$137,9,FALSE))</f>
        <v>Sveučilišta i veleučilišta u Republici Hrvatskoj</v>
      </c>
      <c r="C139" s="149">
        <v>43</v>
      </c>
      <c r="D139" s="144" t="str">
        <f t="shared" si="20"/>
        <v>Ostali prihodi za posebne namjene</v>
      </c>
      <c r="E139" s="149">
        <v>4227</v>
      </c>
      <c r="F139" s="144" t="str">
        <f t="shared" si="21"/>
        <v>Uređaji, strojevi i oprema za ostale namjene</v>
      </c>
      <c r="G139" s="183" t="s">
        <v>184</v>
      </c>
      <c r="H139" s="144" t="str">
        <f t="shared" si="22"/>
        <v>REDOVNA DJELATNOST SVEUČILIŠTA U SPLITU (IZ EVIDENCIJSKIH PRIHODA)</v>
      </c>
      <c r="I139" s="182"/>
      <c r="J139" s="182">
        <v>3000</v>
      </c>
      <c r="K139" s="182">
        <v>3000</v>
      </c>
      <c r="M139" s="139" t="str">
        <f t="shared" si="23"/>
        <v>422</v>
      </c>
      <c r="N139" s="139" t="str">
        <f t="shared" si="24"/>
        <v>42</v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>08006</v>
      </c>
      <c r="B140" s="143" t="str">
        <f>IF(C140="","",VLOOKUP('Opći dio'!$C$3,'Opći dio'!$L$6:$U$137,9,FALSE))</f>
        <v>Sveučilišta i veleučilišta u Republici Hrvatskoj</v>
      </c>
      <c r="C140" s="149">
        <v>52</v>
      </c>
      <c r="D140" s="144" t="str">
        <f t="shared" si="20"/>
        <v>Ostale pomoći</v>
      </c>
      <c r="E140" s="149">
        <v>3111</v>
      </c>
      <c r="F140" s="144" t="str">
        <f t="shared" si="21"/>
        <v>Plaće za redovan rad</v>
      </c>
      <c r="G140" s="183" t="s">
        <v>184</v>
      </c>
      <c r="H140" s="144" t="str">
        <f t="shared" si="22"/>
        <v>REDOVNA DJELATNOST SVEUČILIŠTA U SPLITU (IZ EVIDENCIJSKIH PRIHODA)</v>
      </c>
      <c r="I140" s="182">
        <v>150215</v>
      </c>
      <c r="J140" s="182">
        <v>150215</v>
      </c>
      <c r="K140" s="182">
        <v>150215</v>
      </c>
      <c r="M140" s="139" t="str">
        <f t="shared" si="23"/>
        <v>311</v>
      </c>
      <c r="N140" s="139" t="str">
        <f t="shared" si="24"/>
        <v>31</v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>08006</v>
      </c>
      <c r="B141" s="143" t="str">
        <f>IF(C141="","",VLOOKUP('Opći dio'!$C$3,'Opći dio'!$L$6:$U$137,9,FALSE))</f>
        <v>Sveučilišta i veleučilišta u Republici Hrvatskoj</v>
      </c>
      <c r="C141" s="149">
        <v>52</v>
      </c>
      <c r="D141" s="144" t="str">
        <f t="shared" si="20"/>
        <v>Ostale pomoći</v>
      </c>
      <c r="E141" s="149">
        <v>3121</v>
      </c>
      <c r="F141" s="144" t="str">
        <f t="shared" si="21"/>
        <v>Ostali rashodi za zaposlene</v>
      </c>
      <c r="G141" s="183" t="s">
        <v>184</v>
      </c>
      <c r="H141" s="144" t="str">
        <f t="shared" si="22"/>
        <v>REDOVNA DJELATNOST SVEUČILIŠTA U SPLITU (IZ EVIDENCIJSKIH PRIHODA)</v>
      </c>
      <c r="I141" s="182">
        <v>3000</v>
      </c>
      <c r="J141" s="182">
        <v>3000</v>
      </c>
      <c r="K141" s="182">
        <v>3000</v>
      </c>
      <c r="M141" s="139" t="str">
        <f t="shared" si="23"/>
        <v>312</v>
      </c>
      <c r="N141" s="139" t="str">
        <f t="shared" si="24"/>
        <v>31</v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>08006</v>
      </c>
      <c r="B142" s="143" t="str">
        <f>IF(C142="","",VLOOKUP('Opći dio'!$C$3,'Opći dio'!$L$6:$U$137,9,FALSE))</f>
        <v>Sveučilišta i veleučilišta u Republici Hrvatskoj</v>
      </c>
      <c r="C142" s="149">
        <v>52</v>
      </c>
      <c r="D142" s="144" t="str">
        <f t="shared" si="20"/>
        <v>Ostale pomoći</v>
      </c>
      <c r="E142" s="149">
        <v>3132</v>
      </c>
      <c r="F142" s="144" t="str">
        <f t="shared" si="21"/>
        <v>Doprinosi za obvezno zdravstveno osiguranje</v>
      </c>
      <c r="G142" s="183" t="s">
        <v>184</v>
      </c>
      <c r="H142" s="144" t="str">
        <f t="shared" si="22"/>
        <v>REDOVNA DJELATNOST SVEUČILIŠTA U SPLITU (IZ EVIDENCIJSKIH PRIHODA)</v>
      </c>
      <c r="I142" s="182">
        <v>24785</v>
      </c>
      <c r="J142" s="182">
        <v>24785</v>
      </c>
      <c r="K142" s="182">
        <v>24785</v>
      </c>
      <c r="M142" s="139" t="str">
        <f t="shared" si="23"/>
        <v>313</v>
      </c>
      <c r="N142" s="139" t="str">
        <f t="shared" si="24"/>
        <v>31</v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>08006</v>
      </c>
      <c r="B143" s="143" t="str">
        <f>IF(C143="","",VLOOKUP('Opći dio'!$C$3,'Opći dio'!$L$6:$U$137,9,FALSE))</f>
        <v>Sveučilišta i veleučilišta u Republici Hrvatskoj</v>
      </c>
      <c r="C143" s="149">
        <v>52</v>
      </c>
      <c r="D143" s="144" t="str">
        <f t="shared" si="20"/>
        <v>Ostale pomoći</v>
      </c>
      <c r="E143" s="149">
        <v>3211</v>
      </c>
      <c r="F143" s="144" t="str">
        <f t="shared" si="21"/>
        <v>Službena putovanja</v>
      </c>
      <c r="G143" s="183" t="s">
        <v>184</v>
      </c>
      <c r="H143" s="144" t="str">
        <f t="shared" si="22"/>
        <v>REDOVNA DJELATNOST SVEUČILIŠTA U SPLITU (IZ EVIDENCIJSKIH PRIHODA)</v>
      </c>
      <c r="I143" s="182">
        <v>22200</v>
      </c>
      <c r="J143" s="182">
        <v>40000</v>
      </c>
      <c r="K143" s="182">
        <v>31000</v>
      </c>
      <c r="M143" s="139" t="str">
        <f t="shared" si="23"/>
        <v>321</v>
      </c>
      <c r="N143" s="139" t="str">
        <f t="shared" si="24"/>
        <v>32</v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>08006</v>
      </c>
      <c r="B144" s="143" t="str">
        <f>IF(C144="","",VLOOKUP('Opći dio'!$C$3,'Opći dio'!$L$6:$U$137,9,FALSE))</f>
        <v>Sveučilišta i veleučilišta u Republici Hrvatskoj</v>
      </c>
      <c r="C144" s="149">
        <v>52</v>
      </c>
      <c r="D144" s="144" t="str">
        <f t="shared" si="20"/>
        <v>Ostale pomoći</v>
      </c>
      <c r="E144" s="149">
        <v>3212</v>
      </c>
      <c r="F144" s="144" t="str">
        <f t="shared" si="21"/>
        <v>Naknade za prijevoz, za rad na terenu i odvojeni život</v>
      </c>
      <c r="G144" s="183" t="s">
        <v>184</v>
      </c>
      <c r="H144" s="144" t="str">
        <f t="shared" si="22"/>
        <v>REDOVNA DJELATNOST SVEUČILIŠTA U SPLITU (IZ EVIDENCIJSKIH PRIHODA)</v>
      </c>
      <c r="I144" s="182">
        <v>6000</v>
      </c>
      <c r="J144" s="182">
        <v>6000</v>
      </c>
      <c r="K144" s="182">
        <v>6000</v>
      </c>
      <c r="M144" s="139" t="str">
        <f t="shared" si="23"/>
        <v>321</v>
      </c>
      <c r="N144" s="139" t="str">
        <f t="shared" si="24"/>
        <v>32</v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>08006</v>
      </c>
      <c r="B145" s="143" t="str">
        <f>IF(C145="","",VLOOKUP('Opći dio'!$C$3,'Opći dio'!$L$6:$U$137,9,FALSE))</f>
        <v>Sveučilišta i veleučilišta u Republici Hrvatskoj</v>
      </c>
      <c r="C145" s="149">
        <v>52</v>
      </c>
      <c r="D145" s="144" t="str">
        <f t="shared" si="20"/>
        <v>Ostale pomoći</v>
      </c>
      <c r="E145" s="149">
        <v>3213</v>
      </c>
      <c r="F145" s="144" t="str">
        <f t="shared" si="21"/>
        <v>Stručno usavršavanje zaposlenika</v>
      </c>
      <c r="G145" s="183" t="s">
        <v>184</v>
      </c>
      <c r="H145" s="144" t="str">
        <f t="shared" si="22"/>
        <v>REDOVNA DJELATNOST SVEUČILIŠTA U SPLITU (IZ EVIDENCIJSKIH PRIHODA)</v>
      </c>
      <c r="I145" s="182">
        <v>60000</v>
      </c>
      <c r="J145" s="182"/>
      <c r="K145" s="182"/>
      <c r="M145" s="139" t="str">
        <f t="shared" si="23"/>
        <v>321</v>
      </c>
      <c r="N145" s="139" t="str">
        <f t="shared" si="24"/>
        <v>32</v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>08006</v>
      </c>
      <c r="B146" s="143" t="str">
        <f>IF(C146="","",VLOOKUP('Opći dio'!$C$3,'Opći dio'!$L$6:$U$137,9,FALSE))</f>
        <v>Sveučilišta i veleučilišta u Republici Hrvatskoj</v>
      </c>
      <c r="C146" s="149">
        <v>52</v>
      </c>
      <c r="D146" s="144" t="str">
        <f t="shared" si="20"/>
        <v>Ostale pomoći</v>
      </c>
      <c r="E146" s="149">
        <v>3222</v>
      </c>
      <c r="F146" s="144" t="str">
        <f t="shared" si="21"/>
        <v>Materijal i sirovine</v>
      </c>
      <c r="G146" s="183" t="s">
        <v>184</v>
      </c>
      <c r="H146" s="144" t="str">
        <f t="shared" si="22"/>
        <v>REDOVNA DJELATNOST SVEUČILIŠTA U SPLITU (IZ EVIDENCIJSKIH PRIHODA)</v>
      </c>
      <c r="I146" s="182">
        <v>5000</v>
      </c>
      <c r="J146" s="182">
        <v>5000</v>
      </c>
      <c r="K146" s="182">
        <v>3000</v>
      </c>
      <c r="M146" s="139" t="str">
        <f t="shared" si="23"/>
        <v>322</v>
      </c>
      <c r="N146" s="139" t="str">
        <f t="shared" si="24"/>
        <v>32</v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>08006</v>
      </c>
      <c r="B147" s="143" t="str">
        <f>IF(C147="","",VLOOKUP('Opći dio'!$C$3,'Opći dio'!$L$6:$U$137,9,FALSE))</f>
        <v>Sveučilišta i veleučilišta u Republici Hrvatskoj</v>
      </c>
      <c r="C147" s="149">
        <v>52</v>
      </c>
      <c r="D147" s="144" t="str">
        <f t="shared" si="20"/>
        <v>Ostale pomoći</v>
      </c>
      <c r="E147" s="149">
        <v>3223</v>
      </c>
      <c r="F147" s="144" t="str">
        <f t="shared" si="21"/>
        <v>Energija</v>
      </c>
      <c r="G147" s="183" t="s">
        <v>184</v>
      </c>
      <c r="H147" s="144" t="str">
        <f t="shared" si="22"/>
        <v>REDOVNA DJELATNOST SVEUČILIŠTA U SPLITU (IZ EVIDENCIJSKIH PRIHODA)</v>
      </c>
      <c r="I147" s="182">
        <v>8000</v>
      </c>
      <c r="J147" s="182">
        <v>10000</v>
      </c>
      <c r="K147" s="182">
        <v>8000</v>
      </c>
      <c r="M147" s="139" t="str">
        <f t="shared" si="23"/>
        <v>322</v>
      </c>
      <c r="N147" s="139" t="str">
        <f t="shared" si="24"/>
        <v>32</v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>08006</v>
      </c>
      <c r="B148" s="143" t="str">
        <f>IF(C148="","",VLOOKUP('Opći dio'!$C$3,'Opći dio'!$L$6:$U$137,9,FALSE))</f>
        <v>Sveučilišta i veleučilišta u Republici Hrvatskoj</v>
      </c>
      <c r="C148" s="149">
        <v>52</v>
      </c>
      <c r="D148" s="144" t="str">
        <f t="shared" si="20"/>
        <v>Ostale pomoći</v>
      </c>
      <c r="E148" s="149">
        <v>3233</v>
      </c>
      <c r="F148" s="144" t="str">
        <f t="shared" si="21"/>
        <v>Usluge promidžbe i informiranja</v>
      </c>
      <c r="G148" s="183" t="s">
        <v>184</v>
      </c>
      <c r="H148" s="144" t="str">
        <f t="shared" si="22"/>
        <v>REDOVNA DJELATNOST SVEUČILIŠTA U SPLITU (IZ EVIDENCIJSKIH PRIHODA)</v>
      </c>
      <c r="I148" s="182">
        <v>10000</v>
      </c>
      <c r="J148" s="182">
        <v>10000</v>
      </c>
      <c r="K148" s="182"/>
      <c r="M148" s="139" t="str">
        <f t="shared" si="23"/>
        <v>323</v>
      </c>
      <c r="N148" s="139" t="str">
        <f t="shared" si="24"/>
        <v>32</v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>08006</v>
      </c>
      <c r="B149" s="143" t="str">
        <f>IF(C149="","",VLOOKUP('Opći dio'!$C$3,'Opći dio'!$L$6:$U$137,9,FALSE))</f>
        <v>Sveučilišta i veleučilišta u Republici Hrvatskoj</v>
      </c>
      <c r="C149" s="149">
        <v>52</v>
      </c>
      <c r="D149" s="144" t="str">
        <f t="shared" si="20"/>
        <v>Ostale pomoći</v>
      </c>
      <c r="E149" s="149">
        <v>3238</v>
      </c>
      <c r="F149" s="144" t="str">
        <f t="shared" si="21"/>
        <v>Računalne usluge</v>
      </c>
      <c r="G149" s="183" t="s">
        <v>184</v>
      </c>
      <c r="H149" s="144" t="str">
        <f t="shared" si="22"/>
        <v>REDOVNA DJELATNOST SVEUČILIŠTA U SPLITU (IZ EVIDENCIJSKIH PRIHODA)</v>
      </c>
      <c r="I149" s="182">
        <v>10000</v>
      </c>
      <c r="J149" s="182">
        <v>10000</v>
      </c>
      <c r="K149" s="182">
        <v>12000</v>
      </c>
      <c r="M149" s="139" t="str">
        <f t="shared" si="23"/>
        <v>323</v>
      </c>
      <c r="N149" s="139" t="str">
        <f t="shared" si="24"/>
        <v>32</v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>08006</v>
      </c>
      <c r="B150" s="143" t="str">
        <f>IF(C150="","",VLOOKUP('Opći dio'!$C$3,'Opći dio'!$L$6:$U$137,9,FALSE))</f>
        <v>Sveučilišta i veleučilišta u Republici Hrvatskoj</v>
      </c>
      <c r="C150" s="149">
        <v>52</v>
      </c>
      <c r="D150" s="144" t="str">
        <f t="shared" si="20"/>
        <v>Ostale pomoći</v>
      </c>
      <c r="E150" s="149">
        <v>3239</v>
      </c>
      <c r="F150" s="144" t="str">
        <f t="shared" si="21"/>
        <v>Ostale usluge</v>
      </c>
      <c r="G150" s="183" t="s">
        <v>184</v>
      </c>
      <c r="H150" s="144" t="str">
        <f t="shared" si="22"/>
        <v>REDOVNA DJELATNOST SVEUČILIŠTA U SPLITU (IZ EVIDENCIJSKIH PRIHODA)</v>
      </c>
      <c r="I150" s="182">
        <v>40000</v>
      </c>
      <c r="J150" s="182">
        <v>76400</v>
      </c>
      <c r="K150" s="182">
        <v>12000</v>
      </c>
      <c r="M150" s="139" t="str">
        <f t="shared" si="23"/>
        <v>323</v>
      </c>
      <c r="N150" s="139" t="str">
        <f t="shared" si="24"/>
        <v>32</v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>08006</v>
      </c>
      <c r="B151" s="143" t="str">
        <f>IF(C151="","",VLOOKUP('Opći dio'!$C$3,'Opći dio'!$L$6:$U$137,9,FALSE))</f>
        <v>Sveučilišta i veleučilišta u Republici Hrvatskoj</v>
      </c>
      <c r="C151" s="149">
        <v>52</v>
      </c>
      <c r="D151" s="144" t="str">
        <f t="shared" si="20"/>
        <v>Ostale pomoći</v>
      </c>
      <c r="E151" s="149">
        <v>3721</v>
      </c>
      <c r="F151" s="144" t="str">
        <f t="shared" si="21"/>
        <v>Naknade građanima i kućanstvima u novcu</v>
      </c>
      <c r="G151" s="183" t="s">
        <v>184</v>
      </c>
      <c r="H151" s="144" t="str">
        <f t="shared" si="22"/>
        <v>REDOVNA DJELATNOST SVEUČILIŠTA U SPLITU (IZ EVIDENCIJSKIH PRIHODA)</v>
      </c>
      <c r="I151" s="182">
        <v>12000</v>
      </c>
      <c r="J151" s="182">
        <v>12000</v>
      </c>
      <c r="K151" s="182">
        <v>8000</v>
      </c>
      <c r="M151" s="139" t="str">
        <f t="shared" si="23"/>
        <v>372</v>
      </c>
      <c r="N151" s="139" t="str">
        <f t="shared" si="24"/>
        <v>37</v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>08006</v>
      </c>
      <c r="B152" s="143" t="str">
        <f>IF(C152="","",VLOOKUP('Opći dio'!$C$3,'Opći dio'!$L$6:$U$137,9,FALSE))</f>
        <v>Sveučilišta i veleučilišta u Republici Hrvatskoj</v>
      </c>
      <c r="C152" s="149">
        <v>52</v>
      </c>
      <c r="D152" s="144" t="str">
        <f t="shared" si="20"/>
        <v>Ostale pomoći</v>
      </c>
      <c r="E152" s="149">
        <v>4241</v>
      </c>
      <c r="F152" s="144" t="str">
        <f t="shared" si="21"/>
        <v>Knjige</v>
      </c>
      <c r="G152" s="183" t="s">
        <v>184</v>
      </c>
      <c r="H152" s="144" t="str">
        <f t="shared" si="22"/>
        <v>REDOVNA DJELATNOST SVEUČILIŠTA U SPLITU (IZ EVIDENCIJSKIH PRIHODA)</v>
      </c>
      <c r="I152" s="182">
        <v>2500</v>
      </c>
      <c r="J152" s="182">
        <v>1000</v>
      </c>
      <c r="K152" s="182">
        <v>6000</v>
      </c>
      <c r="M152" s="139" t="str">
        <f t="shared" si="23"/>
        <v>424</v>
      </c>
      <c r="N152" s="139" t="str">
        <f t="shared" si="24"/>
        <v>42</v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>08006</v>
      </c>
      <c r="B153" s="143" t="str">
        <f>IF(C153="","",VLOOKUP('Opći dio'!$C$3,'Opći dio'!$L$6:$U$137,9,FALSE))</f>
        <v>Sveučilišta i veleučilišta u Republici Hrvatskoj</v>
      </c>
      <c r="C153" s="149">
        <v>52</v>
      </c>
      <c r="D153" s="144" t="str">
        <f t="shared" si="20"/>
        <v>Ostale pomoći</v>
      </c>
      <c r="E153" s="149">
        <v>4262</v>
      </c>
      <c r="F153" s="144" t="str">
        <f t="shared" si="21"/>
        <v>Ulaganja u računalne programe</v>
      </c>
      <c r="G153" s="183" t="s">
        <v>184</v>
      </c>
      <c r="H153" s="144" t="str">
        <f t="shared" si="22"/>
        <v>REDOVNA DJELATNOST SVEUČILIŠTA U SPLITU (IZ EVIDENCIJSKIH PRIHODA)</v>
      </c>
      <c r="I153" s="182">
        <v>10000</v>
      </c>
      <c r="J153" s="182">
        <v>10000</v>
      </c>
      <c r="K153" s="182">
        <v>2000</v>
      </c>
      <c r="M153" s="139" t="str">
        <f t="shared" si="23"/>
        <v>426</v>
      </c>
      <c r="N153" s="139" t="str">
        <f t="shared" si="24"/>
        <v>42</v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>08006</v>
      </c>
      <c r="B154" s="143" t="str">
        <f>IF(C154="","",VLOOKUP('Opći dio'!$C$3,'Opći dio'!$L$6:$U$137,9,FALSE))</f>
        <v>Sveučilišta i veleučilišta u Republici Hrvatskoj</v>
      </c>
      <c r="C154" s="149">
        <v>52</v>
      </c>
      <c r="D154" s="144" t="str">
        <f t="shared" si="20"/>
        <v>Ostale pomoći</v>
      </c>
      <c r="E154" s="149">
        <v>3111</v>
      </c>
      <c r="F154" s="144" t="str">
        <f t="shared" si="21"/>
        <v>Plaće za redovan rad</v>
      </c>
      <c r="G154" s="183" t="s">
        <v>184</v>
      </c>
      <c r="H154" s="144" t="str">
        <f t="shared" si="22"/>
        <v>REDOVNA DJELATNOST SVEUČILIŠTA U SPLITU (IZ EVIDENCIJSKIH PRIHODA)</v>
      </c>
      <c r="I154" s="182">
        <v>62976</v>
      </c>
      <c r="J154" s="182">
        <v>124000</v>
      </c>
      <c r="K154" s="182">
        <v>131000</v>
      </c>
      <c r="M154" s="139" t="str">
        <f t="shared" si="23"/>
        <v>311</v>
      </c>
      <c r="N154" s="139" t="str">
        <f t="shared" si="24"/>
        <v>31</v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>08006</v>
      </c>
      <c r="B155" s="143" t="str">
        <f>IF(C155="","",VLOOKUP('Opći dio'!$C$3,'Opći dio'!$L$6:$U$137,9,FALSE))</f>
        <v>Sveučilišta i veleučilišta u Republici Hrvatskoj</v>
      </c>
      <c r="C155" s="149">
        <v>52</v>
      </c>
      <c r="D155" s="144" t="str">
        <f t="shared" si="20"/>
        <v>Ostale pomoći</v>
      </c>
      <c r="E155" s="149">
        <v>3121</v>
      </c>
      <c r="F155" s="144" t="str">
        <f t="shared" si="21"/>
        <v>Ostali rashodi za zaposlene</v>
      </c>
      <c r="G155" s="183" t="s">
        <v>184</v>
      </c>
      <c r="H155" s="144" t="str">
        <f t="shared" si="22"/>
        <v>REDOVNA DJELATNOST SVEUČILIŠTA U SPLITU (IZ EVIDENCIJSKIH PRIHODA)</v>
      </c>
      <c r="I155" s="182">
        <v>1695</v>
      </c>
      <c r="J155" s="182">
        <v>3000</v>
      </c>
      <c r="K155" s="182">
        <v>3000</v>
      </c>
      <c r="M155" s="139" t="str">
        <f t="shared" si="23"/>
        <v>312</v>
      </c>
      <c r="N155" s="139" t="str">
        <f t="shared" si="24"/>
        <v>31</v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>08006</v>
      </c>
      <c r="B156" s="143" t="str">
        <f>IF(C156="","",VLOOKUP('Opći dio'!$C$3,'Opći dio'!$L$6:$U$137,9,FALSE))</f>
        <v>Sveučilišta i veleučilišta u Republici Hrvatskoj</v>
      </c>
      <c r="C156" s="149">
        <v>52</v>
      </c>
      <c r="D156" s="144" t="str">
        <f t="shared" si="20"/>
        <v>Ostale pomoći</v>
      </c>
      <c r="E156" s="149">
        <v>3132</v>
      </c>
      <c r="F156" s="144" t="str">
        <f t="shared" si="21"/>
        <v>Doprinosi za obvezno zdravstveno osiguranje</v>
      </c>
      <c r="G156" s="183" t="s">
        <v>184</v>
      </c>
      <c r="H156" s="144" t="str">
        <f t="shared" si="22"/>
        <v>REDOVNA DJELATNOST SVEUČILIŠTA U SPLITU (IZ EVIDENCIJSKIH PRIHODA)</v>
      </c>
      <c r="I156" s="182">
        <v>10391</v>
      </c>
      <c r="J156" s="182">
        <v>20460</v>
      </c>
      <c r="K156" s="182">
        <v>21615</v>
      </c>
      <c r="M156" s="139" t="str">
        <f t="shared" si="23"/>
        <v>313</v>
      </c>
      <c r="N156" s="139" t="str">
        <f t="shared" si="24"/>
        <v>31</v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>08006</v>
      </c>
      <c r="B157" s="143" t="str">
        <f>IF(C157="","",VLOOKUP('Opći dio'!$C$3,'Opći dio'!$L$6:$U$137,9,FALSE))</f>
        <v>Sveučilišta i veleučilišta u Republici Hrvatskoj</v>
      </c>
      <c r="C157" s="149">
        <v>52</v>
      </c>
      <c r="D157" s="144" t="str">
        <f t="shared" si="20"/>
        <v>Ostale pomoći</v>
      </c>
      <c r="E157" s="149">
        <v>3211</v>
      </c>
      <c r="F157" s="144" t="str">
        <f t="shared" si="21"/>
        <v>Službena putovanja</v>
      </c>
      <c r="G157" s="183" t="s">
        <v>184</v>
      </c>
      <c r="H157" s="144" t="str">
        <f t="shared" si="22"/>
        <v>REDOVNA DJELATNOST SVEUČILIŠTA U SPLITU (IZ EVIDENCIJSKIH PRIHODA)</v>
      </c>
      <c r="I157" s="182">
        <v>24291</v>
      </c>
      <c r="J157" s="182"/>
      <c r="K157" s="182"/>
      <c r="M157" s="139" t="str">
        <f t="shared" si="23"/>
        <v>321</v>
      </c>
      <c r="N157" s="139" t="str">
        <f t="shared" si="24"/>
        <v>32</v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>08006</v>
      </c>
      <c r="B158" s="143" t="str">
        <f>IF(C158="","",VLOOKUP('Opći dio'!$C$3,'Opći dio'!$L$6:$U$137,9,FALSE))</f>
        <v>Sveučilišta i veleučilišta u Republici Hrvatskoj</v>
      </c>
      <c r="C158" s="149">
        <v>52</v>
      </c>
      <c r="D158" s="144" t="str">
        <f t="shared" si="20"/>
        <v>Ostale pomoći</v>
      </c>
      <c r="E158" s="149">
        <v>3212</v>
      </c>
      <c r="F158" s="144" t="str">
        <f t="shared" si="21"/>
        <v>Naknade za prijevoz, za rad na terenu i odvojeni život</v>
      </c>
      <c r="G158" s="183" t="s">
        <v>184</v>
      </c>
      <c r="H158" s="144" t="str">
        <f t="shared" si="22"/>
        <v>REDOVNA DJELATNOST SVEUČILIŠTA U SPLITU (IZ EVIDENCIJSKIH PRIHODA)</v>
      </c>
      <c r="I158" s="182">
        <v>11298</v>
      </c>
      <c r="J158" s="182">
        <v>4800</v>
      </c>
      <c r="K158" s="182">
        <v>4800</v>
      </c>
      <c r="M158" s="139" t="str">
        <f t="shared" si="23"/>
        <v>321</v>
      </c>
      <c r="N158" s="139" t="str">
        <f t="shared" si="24"/>
        <v>32</v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>08006</v>
      </c>
      <c r="B159" s="143" t="str">
        <f>IF(C159="","",VLOOKUP('Opći dio'!$C$3,'Opći dio'!$L$6:$U$137,9,FALSE))</f>
        <v>Sveučilišta i veleučilišta u Republici Hrvatskoj</v>
      </c>
      <c r="C159" s="149">
        <v>52</v>
      </c>
      <c r="D159" s="144" t="str">
        <f t="shared" si="20"/>
        <v>Ostale pomoći</v>
      </c>
      <c r="E159" s="149">
        <v>3111</v>
      </c>
      <c r="F159" s="144" t="str">
        <f t="shared" si="21"/>
        <v>Plaće za redovan rad</v>
      </c>
      <c r="G159" s="183" t="s">
        <v>184</v>
      </c>
      <c r="H159" s="144" t="str">
        <f t="shared" si="22"/>
        <v>REDOVNA DJELATNOST SVEUČILIŠTA U SPLITU (IZ EVIDENCIJSKIH PRIHODA)</v>
      </c>
      <c r="I159" s="182">
        <v>302146</v>
      </c>
      <c r="J159" s="182">
        <v>302146</v>
      </c>
      <c r="K159" s="182">
        <v>135623</v>
      </c>
      <c r="M159" s="139" t="str">
        <f t="shared" si="23"/>
        <v>311</v>
      </c>
      <c r="N159" s="139" t="str">
        <f t="shared" si="24"/>
        <v>31</v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>08006</v>
      </c>
      <c r="B160" s="143" t="str">
        <f>IF(C160="","",VLOOKUP('Opći dio'!$C$3,'Opći dio'!$L$6:$U$137,9,FALSE))</f>
        <v>Sveučilišta i veleučilišta u Republici Hrvatskoj</v>
      </c>
      <c r="C160" s="149">
        <v>52</v>
      </c>
      <c r="D160" s="144" t="str">
        <f t="shared" si="20"/>
        <v>Ostale pomoći</v>
      </c>
      <c r="E160" s="149">
        <v>3121</v>
      </c>
      <c r="F160" s="144" t="str">
        <f t="shared" si="21"/>
        <v>Ostali rashodi za zaposlene</v>
      </c>
      <c r="G160" s="183" t="s">
        <v>184</v>
      </c>
      <c r="H160" s="144" t="str">
        <f t="shared" si="22"/>
        <v>REDOVNA DJELATNOST SVEUČILIŠTA U SPLITU (IZ EVIDENCIJSKIH PRIHODA)</v>
      </c>
      <c r="I160" s="182">
        <v>6000</v>
      </c>
      <c r="J160" s="182">
        <v>6000</v>
      </c>
      <c r="K160" s="182">
        <v>3000</v>
      </c>
      <c r="M160" s="139" t="str">
        <f t="shared" si="23"/>
        <v>312</v>
      </c>
      <c r="N160" s="139" t="str">
        <f t="shared" si="24"/>
        <v>31</v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>08006</v>
      </c>
      <c r="B161" s="143" t="str">
        <f>IF(C161="","",VLOOKUP('Opći dio'!$C$3,'Opći dio'!$L$6:$U$137,9,FALSE))</f>
        <v>Sveučilišta i veleučilišta u Republici Hrvatskoj</v>
      </c>
      <c r="C161" s="149">
        <v>52</v>
      </c>
      <c r="D161" s="144" t="str">
        <f t="shared" si="20"/>
        <v>Ostale pomoći</v>
      </c>
      <c r="E161" s="149">
        <v>3132</v>
      </c>
      <c r="F161" s="144" t="str">
        <f t="shared" si="21"/>
        <v>Doprinosi za obvezno zdravstveno osiguranje</v>
      </c>
      <c r="G161" s="183" t="s">
        <v>184</v>
      </c>
      <c r="H161" s="144" t="str">
        <f t="shared" si="22"/>
        <v>REDOVNA DJELATNOST SVEUČILIŠTA U SPLITU (IZ EVIDENCIJSKIH PRIHODA)</v>
      </c>
      <c r="I161" s="182">
        <v>49854</v>
      </c>
      <c r="J161" s="182">
        <v>49854</v>
      </c>
      <c r="K161" s="182">
        <v>22377</v>
      </c>
      <c r="M161" s="139" t="str">
        <f t="shared" si="23"/>
        <v>313</v>
      </c>
      <c r="N161" s="139" t="str">
        <f t="shared" si="24"/>
        <v>31</v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>08006</v>
      </c>
      <c r="B162" s="143" t="str">
        <f>IF(C162="","",VLOOKUP('Opći dio'!$C$3,'Opći dio'!$L$6:$U$137,9,FALSE))</f>
        <v>Sveučilišta i veleučilišta u Republici Hrvatskoj</v>
      </c>
      <c r="C162" s="149">
        <v>52</v>
      </c>
      <c r="D162" s="144" t="str">
        <f t="shared" si="20"/>
        <v>Ostale pomoći</v>
      </c>
      <c r="E162" s="149">
        <v>3211</v>
      </c>
      <c r="F162" s="144" t="str">
        <f t="shared" si="21"/>
        <v>Službena putovanja</v>
      </c>
      <c r="G162" s="183" t="s">
        <v>184</v>
      </c>
      <c r="H162" s="144" t="str">
        <f t="shared" si="22"/>
        <v>REDOVNA DJELATNOST SVEUČILIŠTA U SPLITU (IZ EVIDENCIJSKIH PRIHODA)</v>
      </c>
      <c r="I162" s="182">
        <v>66473</v>
      </c>
      <c r="J162" s="182">
        <v>85000</v>
      </c>
      <c r="K162" s="182">
        <v>81200</v>
      </c>
      <c r="M162" s="139" t="str">
        <f t="shared" si="23"/>
        <v>321</v>
      </c>
      <c r="N162" s="139" t="str">
        <f t="shared" si="24"/>
        <v>32</v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>08006</v>
      </c>
      <c r="B163" s="143" t="str">
        <f>IF(C163="","",VLOOKUP('Opći dio'!$C$3,'Opći dio'!$L$6:$U$137,9,FALSE))</f>
        <v>Sveučilišta i veleučilišta u Republici Hrvatskoj</v>
      </c>
      <c r="C163" s="149">
        <v>52</v>
      </c>
      <c r="D163" s="144" t="str">
        <f t="shared" si="20"/>
        <v>Ostale pomoći</v>
      </c>
      <c r="E163" s="149">
        <v>3233</v>
      </c>
      <c r="F163" s="144" t="str">
        <f t="shared" si="21"/>
        <v>Usluge promidžbe i informiranja</v>
      </c>
      <c r="G163" s="183" t="s">
        <v>184</v>
      </c>
      <c r="H163" s="144" t="str">
        <f t="shared" si="22"/>
        <v>REDOVNA DJELATNOST SVEUČILIŠTA U SPLITU (IZ EVIDENCIJSKIH PRIHODA)</v>
      </c>
      <c r="I163" s="182">
        <v>500</v>
      </c>
      <c r="J163" s="182">
        <v>500</v>
      </c>
      <c r="K163" s="182">
        <v>500</v>
      </c>
      <c r="M163" s="139" t="str">
        <f t="shared" si="23"/>
        <v>323</v>
      </c>
      <c r="N163" s="139" t="str">
        <f t="shared" si="24"/>
        <v>32</v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>08006</v>
      </c>
      <c r="B164" s="143" t="str">
        <f>IF(C164="","",VLOOKUP('Opći dio'!$C$3,'Opći dio'!$L$6:$U$137,9,FALSE))</f>
        <v>Sveučilišta i veleučilišta u Republici Hrvatskoj</v>
      </c>
      <c r="C164" s="149">
        <v>52</v>
      </c>
      <c r="D164" s="144" t="str">
        <f t="shared" si="20"/>
        <v>Ostale pomoći</v>
      </c>
      <c r="E164" s="149">
        <v>3293</v>
      </c>
      <c r="F164" s="144" t="str">
        <f t="shared" si="21"/>
        <v>Reprezentacija</v>
      </c>
      <c r="G164" s="183" t="s">
        <v>184</v>
      </c>
      <c r="H164" s="144" t="str">
        <f t="shared" si="22"/>
        <v>REDOVNA DJELATNOST SVEUČILIŠTA U SPLITU (IZ EVIDENCIJSKIH PRIHODA)</v>
      </c>
      <c r="I164" s="182">
        <v>5800</v>
      </c>
      <c r="J164" s="182">
        <v>4000</v>
      </c>
      <c r="K164" s="182">
        <v>5800</v>
      </c>
      <c r="M164" s="139" t="str">
        <f t="shared" si="23"/>
        <v>329</v>
      </c>
      <c r="N164" s="139" t="str">
        <f t="shared" si="24"/>
        <v>32</v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>08006</v>
      </c>
      <c r="B165" s="143" t="str">
        <f>IF(C165="","",VLOOKUP('Opći dio'!$C$3,'Opći dio'!$L$6:$U$137,9,FALSE))</f>
        <v>Sveučilišta i veleučilišta u Republici Hrvatskoj</v>
      </c>
      <c r="C165" s="149">
        <v>52</v>
      </c>
      <c r="D165" s="144" t="str">
        <f t="shared" si="20"/>
        <v>Ostale pomoći</v>
      </c>
      <c r="E165" s="149">
        <v>3721</v>
      </c>
      <c r="F165" s="144" t="str">
        <f t="shared" si="21"/>
        <v>Naknade građanima i kućanstvima u novcu</v>
      </c>
      <c r="G165" s="183" t="s">
        <v>184</v>
      </c>
      <c r="H165" s="144" t="str">
        <f t="shared" si="22"/>
        <v>REDOVNA DJELATNOST SVEUČILIŠTA U SPLITU (IZ EVIDENCIJSKIH PRIHODA)</v>
      </c>
      <c r="I165" s="182">
        <v>20000</v>
      </c>
      <c r="J165" s="182">
        <v>20000</v>
      </c>
      <c r="K165" s="182">
        <v>20000</v>
      </c>
      <c r="M165" s="139" t="str">
        <f t="shared" si="23"/>
        <v>372</v>
      </c>
      <c r="N165" s="139" t="str">
        <f t="shared" si="24"/>
        <v>37</v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>08006</v>
      </c>
      <c r="B166" s="143" t="str">
        <f>IF(C166="","",VLOOKUP('Opći dio'!$C$3,'Opći dio'!$L$6:$U$137,9,FALSE))</f>
        <v>Sveučilišta i veleučilišta u Republici Hrvatskoj</v>
      </c>
      <c r="C166" s="149">
        <v>52</v>
      </c>
      <c r="D166" s="144" t="str">
        <f t="shared" si="20"/>
        <v>Ostale pomoći</v>
      </c>
      <c r="E166" s="149">
        <v>4221</v>
      </c>
      <c r="F166" s="144" t="str">
        <f t="shared" si="21"/>
        <v>Uredska oprema i namještaj</v>
      </c>
      <c r="G166" s="183" t="s">
        <v>184</v>
      </c>
      <c r="H166" s="144" t="str">
        <f t="shared" si="22"/>
        <v>REDOVNA DJELATNOST SVEUČILIŠTA U SPLITU (IZ EVIDENCIJSKIH PRIHODA)</v>
      </c>
      <c r="I166" s="182">
        <v>17399</v>
      </c>
      <c r="J166" s="182"/>
      <c r="K166" s="182"/>
      <c r="M166" s="139" t="str">
        <f t="shared" si="23"/>
        <v>422</v>
      </c>
      <c r="N166" s="139" t="str">
        <f t="shared" si="24"/>
        <v>42</v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>08006</v>
      </c>
      <c r="B167" s="143" t="str">
        <f>IF(C167="","",VLOOKUP('Opći dio'!$C$3,'Opći dio'!$L$6:$U$137,9,FALSE))</f>
        <v>Sveučilišta i veleučilišta u Republici Hrvatskoj</v>
      </c>
      <c r="C167" s="149">
        <v>52</v>
      </c>
      <c r="D167" s="144" t="str">
        <f t="shared" si="20"/>
        <v>Ostale pomoći</v>
      </c>
      <c r="E167" s="149">
        <v>4241</v>
      </c>
      <c r="F167" s="144" t="str">
        <f t="shared" si="21"/>
        <v>Knjige</v>
      </c>
      <c r="G167" s="183" t="s">
        <v>184</v>
      </c>
      <c r="H167" s="144" t="str">
        <f t="shared" si="22"/>
        <v>REDOVNA DJELATNOST SVEUČILIŠTA U SPLITU (IZ EVIDENCIJSKIH PRIHODA)</v>
      </c>
      <c r="I167" s="182">
        <v>5000</v>
      </c>
      <c r="J167" s="182">
        <v>5000</v>
      </c>
      <c r="K167" s="182">
        <v>5000</v>
      </c>
      <c r="M167" s="139" t="str">
        <f t="shared" si="23"/>
        <v>424</v>
      </c>
      <c r="N167" s="139" t="str">
        <f t="shared" si="24"/>
        <v>42</v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>08006</v>
      </c>
      <c r="B168" s="143" t="str">
        <f>IF(C168="","",VLOOKUP('Opći dio'!$C$3,'Opći dio'!$L$6:$U$137,9,FALSE))</f>
        <v>Sveučilišta i veleučilišta u Republici Hrvatskoj</v>
      </c>
      <c r="C168" s="149">
        <v>52</v>
      </c>
      <c r="D168" s="144" t="str">
        <f t="shared" si="20"/>
        <v>Ostale pomoći</v>
      </c>
      <c r="E168" s="149">
        <v>3111</v>
      </c>
      <c r="F168" s="144" t="str">
        <f t="shared" si="21"/>
        <v>Plaće za redovan rad</v>
      </c>
      <c r="G168" s="183" t="s">
        <v>184</v>
      </c>
      <c r="H168" s="144" t="str">
        <f t="shared" si="22"/>
        <v>REDOVNA DJELATNOST SVEUČILIŠTA U SPLITU (IZ EVIDENCIJSKIH PRIHODA)</v>
      </c>
      <c r="I168" s="182"/>
      <c r="J168" s="182">
        <v>89160</v>
      </c>
      <c r="K168" s="182"/>
      <c r="M168" s="139" t="str">
        <f t="shared" si="23"/>
        <v>311</v>
      </c>
      <c r="N168" s="139" t="str">
        <f t="shared" si="24"/>
        <v>31</v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>08006</v>
      </c>
      <c r="B169" s="143" t="str">
        <f>IF(C169="","",VLOOKUP('Opći dio'!$C$3,'Opći dio'!$L$6:$U$137,9,FALSE))</f>
        <v>Sveučilišta i veleučilišta u Republici Hrvatskoj</v>
      </c>
      <c r="C169" s="149">
        <v>52</v>
      </c>
      <c r="D169" s="144" t="str">
        <f t="shared" si="20"/>
        <v>Ostale pomoći</v>
      </c>
      <c r="E169" s="149">
        <v>3121</v>
      </c>
      <c r="F169" s="144" t="str">
        <f t="shared" si="21"/>
        <v>Ostali rashodi za zaposlene</v>
      </c>
      <c r="G169" s="183" t="s">
        <v>184</v>
      </c>
      <c r="H169" s="144" t="str">
        <f t="shared" si="22"/>
        <v>REDOVNA DJELATNOST SVEUČILIŠTA U SPLITU (IZ EVIDENCIJSKIH PRIHODA)</v>
      </c>
      <c r="I169" s="182"/>
      <c r="J169" s="182">
        <v>3000</v>
      </c>
      <c r="K169" s="182"/>
      <c r="M169" s="139" t="str">
        <f t="shared" si="23"/>
        <v>312</v>
      </c>
      <c r="N169" s="139" t="str">
        <f t="shared" si="24"/>
        <v>31</v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>08006</v>
      </c>
      <c r="B170" s="143" t="str">
        <f>IF(C170="","",VLOOKUP('Opći dio'!$C$3,'Opći dio'!$L$6:$U$137,9,FALSE))</f>
        <v>Sveučilišta i veleučilišta u Republici Hrvatskoj</v>
      </c>
      <c r="C170" s="149">
        <v>52</v>
      </c>
      <c r="D170" s="144" t="str">
        <f t="shared" si="20"/>
        <v>Ostale pomoći</v>
      </c>
      <c r="E170" s="149">
        <v>3132</v>
      </c>
      <c r="F170" s="144" t="str">
        <f t="shared" si="21"/>
        <v>Doprinosi za obvezno zdravstveno osiguranje</v>
      </c>
      <c r="G170" s="183" t="s">
        <v>184</v>
      </c>
      <c r="H170" s="144" t="str">
        <f t="shared" si="22"/>
        <v>REDOVNA DJELATNOST SVEUČILIŠTA U SPLITU (IZ EVIDENCIJSKIH PRIHODA)</v>
      </c>
      <c r="I170" s="182"/>
      <c r="J170" s="182">
        <v>14711</v>
      </c>
      <c r="K170" s="182"/>
      <c r="M170" s="139" t="str">
        <f t="shared" si="23"/>
        <v>313</v>
      </c>
      <c r="N170" s="139" t="str">
        <f t="shared" si="24"/>
        <v>31</v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>08006</v>
      </c>
      <c r="B171" s="143" t="str">
        <f>IF(C171="","",VLOOKUP('Opći dio'!$C$3,'Opći dio'!$L$6:$U$137,9,FALSE))</f>
        <v>Sveučilišta i veleučilišta u Republici Hrvatskoj</v>
      </c>
      <c r="C171" s="149">
        <v>52</v>
      </c>
      <c r="D171" s="144" t="str">
        <f t="shared" si="20"/>
        <v>Ostale pomoći</v>
      </c>
      <c r="E171" s="149">
        <v>3211</v>
      </c>
      <c r="F171" s="144" t="str">
        <f t="shared" si="21"/>
        <v>Službena putovanja</v>
      </c>
      <c r="G171" s="183" t="s">
        <v>184</v>
      </c>
      <c r="H171" s="144" t="str">
        <f t="shared" si="22"/>
        <v>REDOVNA DJELATNOST SVEUČILIŠTA U SPLITU (IZ EVIDENCIJSKIH PRIHODA)</v>
      </c>
      <c r="I171" s="182"/>
      <c r="J171" s="182">
        <v>24960</v>
      </c>
      <c r="K171" s="182"/>
      <c r="M171" s="139" t="str">
        <f t="shared" si="23"/>
        <v>321</v>
      </c>
      <c r="N171" s="139" t="str">
        <f t="shared" si="24"/>
        <v>32</v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>08006</v>
      </c>
      <c r="B172" s="143" t="str">
        <f>IF(C172="","",VLOOKUP('Opći dio'!$C$3,'Opći dio'!$L$6:$U$137,9,FALSE))</f>
        <v>Sveučilišta i veleučilišta u Republici Hrvatskoj</v>
      </c>
      <c r="C172" s="149">
        <v>52</v>
      </c>
      <c r="D172" s="144" t="str">
        <f t="shared" si="20"/>
        <v>Ostale pomoći</v>
      </c>
      <c r="E172" s="149">
        <v>3237</v>
      </c>
      <c r="F172" s="144" t="str">
        <f t="shared" si="21"/>
        <v>Intelektualne i osobne usluge</v>
      </c>
      <c r="G172" s="183" t="s">
        <v>184</v>
      </c>
      <c r="H172" s="144" t="str">
        <f t="shared" si="22"/>
        <v>REDOVNA DJELATNOST SVEUČILIŠTA U SPLITU (IZ EVIDENCIJSKIH PRIHODA)</v>
      </c>
      <c r="I172" s="182"/>
      <c r="J172" s="182">
        <v>23883</v>
      </c>
      <c r="K172" s="182"/>
      <c r="M172" s="139" t="str">
        <f t="shared" si="23"/>
        <v>323</v>
      </c>
      <c r="N172" s="139" t="str">
        <f t="shared" si="24"/>
        <v>32</v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0"/>
        <v/>
      </c>
      <c r="E173" s="149"/>
      <c r="F173" s="144" t="str">
        <f t="shared" si="21"/>
        <v/>
      </c>
      <c r="G173" s="183"/>
      <c r="H173" s="144" t="str">
        <f t="shared" si="22"/>
        <v/>
      </c>
      <c r="I173" s="182"/>
      <c r="J173" s="182"/>
      <c r="K173" s="182"/>
      <c r="M173" s="139" t="str">
        <f t="shared" si="23"/>
        <v/>
      </c>
      <c r="N173" s="139" t="str">
        <f t="shared" si="24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0"/>
        <v/>
      </c>
      <c r="E174" s="149"/>
      <c r="F174" s="144" t="str">
        <f t="shared" si="21"/>
        <v/>
      </c>
      <c r="G174" s="183"/>
      <c r="H174" s="144" t="str">
        <f t="shared" si="22"/>
        <v/>
      </c>
      <c r="I174" s="182"/>
      <c r="J174" s="182"/>
      <c r="K174" s="182"/>
      <c r="M174" s="139" t="str">
        <f t="shared" si="23"/>
        <v/>
      </c>
      <c r="N174" s="139" t="str">
        <f t="shared" si="24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0"/>
        <v/>
      </c>
      <c r="E175" s="149"/>
      <c r="F175" s="144" t="str">
        <f t="shared" si="21"/>
        <v/>
      </c>
      <c r="G175" s="183"/>
      <c r="H175" s="144" t="str">
        <f t="shared" si="22"/>
        <v/>
      </c>
      <c r="I175" s="182"/>
      <c r="J175" s="182"/>
      <c r="K175" s="182"/>
      <c r="M175" s="139" t="str">
        <f t="shared" si="23"/>
        <v/>
      </c>
      <c r="N175" s="139" t="str">
        <f t="shared" si="24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0"/>
        <v/>
      </c>
      <c r="E176" s="149"/>
      <c r="F176" s="144" t="str">
        <f t="shared" si="21"/>
        <v/>
      </c>
      <c r="G176" s="183"/>
      <c r="H176" s="144" t="str">
        <f t="shared" si="22"/>
        <v/>
      </c>
      <c r="I176" s="182"/>
      <c r="J176" s="182"/>
      <c r="K176" s="182"/>
      <c r="M176" s="139" t="str">
        <f t="shared" si="23"/>
        <v/>
      </c>
      <c r="N176" s="139" t="str">
        <f t="shared" si="24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0"/>
        <v/>
      </c>
      <c r="E177" s="149"/>
      <c r="F177" s="144" t="str">
        <f t="shared" si="21"/>
        <v/>
      </c>
      <c r="G177" s="183"/>
      <c r="H177" s="144" t="str">
        <f t="shared" si="22"/>
        <v/>
      </c>
      <c r="I177" s="182"/>
      <c r="J177" s="182"/>
      <c r="K177" s="182"/>
      <c r="M177" s="139" t="str">
        <f t="shared" si="23"/>
        <v/>
      </c>
      <c r="N177" s="139" t="str">
        <f t="shared" si="24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0"/>
        <v/>
      </c>
      <c r="E178" s="149"/>
      <c r="F178" s="144" t="str">
        <f t="shared" si="21"/>
        <v/>
      </c>
      <c r="G178" s="183"/>
      <c r="H178" s="144" t="str">
        <f t="shared" si="22"/>
        <v/>
      </c>
      <c r="I178" s="182"/>
      <c r="J178" s="182"/>
      <c r="K178" s="182"/>
      <c r="M178" s="139" t="str">
        <f t="shared" si="23"/>
        <v/>
      </c>
      <c r="N178" s="139" t="str">
        <f t="shared" si="24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0"/>
        <v/>
      </c>
      <c r="E179" s="149"/>
      <c r="F179" s="144" t="str">
        <f t="shared" si="21"/>
        <v/>
      </c>
      <c r="G179" s="183"/>
      <c r="H179" s="144" t="str">
        <f t="shared" si="22"/>
        <v/>
      </c>
      <c r="I179" s="182"/>
      <c r="J179" s="182"/>
      <c r="K179" s="182"/>
      <c r="M179" s="139" t="str">
        <f t="shared" si="23"/>
        <v/>
      </c>
      <c r="N179" s="139" t="str">
        <f t="shared" si="24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0"/>
        <v/>
      </c>
      <c r="E180" s="149"/>
      <c r="F180" s="144" t="str">
        <f t="shared" si="21"/>
        <v/>
      </c>
      <c r="G180" s="183"/>
      <c r="H180" s="144" t="str">
        <f t="shared" si="22"/>
        <v/>
      </c>
      <c r="I180" s="182"/>
      <c r="J180" s="182"/>
      <c r="K180" s="182"/>
      <c r="M180" s="139" t="str">
        <f t="shared" si="23"/>
        <v/>
      </c>
      <c r="N180" s="139" t="str">
        <f t="shared" si="24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0"/>
        <v/>
      </c>
      <c r="E181" s="149"/>
      <c r="F181" s="144" t="str">
        <f t="shared" si="21"/>
        <v/>
      </c>
      <c r="G181" s="183"/>
      <c r="H181" s="144" t="str">
        <f t="shared" si="22"/>
        <v/>
      </c>
      <c r="I181" s="182"/>
      <c r="J181" s="182"/>
      <c r="K181" s="182"/>
      <c r="M181" s="139" t="str">
        <f t="shared" si="23"/>
        <v/>
      </c>
      <c r="N181" s="139" t="str">
        <f t="shared" si="24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0"/>
        <v/>
      </c>
      <c r="E182" s="149"/>
      <c r="F182" s="144" t="str">
        <f t="shared" si="21"/>
        <v/>
      </c>
      <c r="G182" s="183"/>
      <c r="H182" s="144" t="str">
        <f t="shared" si="22"/>
        <v/>
      </c>
      <c r="I182" s="182"/>
      <c r="J182" s="182"/>
      <c r="K182" s="182"/>
      <c r="M182" s="139" t="str">
        <f t="shared" si="23"/>
        <v/>
      </c>
      <c r="N182" s="139" t="str">
        <f t="shared" si="24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0"/>
        <v/>
      </c>
      <c r="E183" s="149"/>
      <c r="F183" s="144" t="str">
        <f t="shared" si="21"/>
        <v/>
      </c>
      <c r="G183" s="183"/>
      <c r="H183" s="144" t="str">
        <f t="shared" si="22"/>
        <v/>
      </c>
      <c r="I183" s="182"/>
      <c r="J183" s="182"/>
      <c r="K183" s="182"/>
      <c r="M183" s="139" t="str">
        <f t="shared" si="23"/>
        <v/>
      </c>
      <c r="N183" s="139" t="str">
        <f t="shared" si="24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0"/>
        <v/>
      </c>
      <c r="E184" s="149"/>
      <c r="F184" s="144" t="str">
        <f t="shared" si="21"/>
        <v/>
      </c>
      <c r="G184" s="183"/>
      <c r="H184" s="144" t="str">
        <f t="shared" si="22"/>
        <v/>
      </c>
      <c r="I184" s="182"/>
      <c r="J184" s="182"/>
      <c r="K184" s="182"/>
      <c r="M184" s="139" t="str">
        <f t="shared" si="23"/>
        <v/>
      </c>
      <c r="N184" s="139" t="str">
        <f t="shared" si="24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0"/>
        <v/>
      </c>
      <c r="E185" s="149"/>
      <c r="F185" s="144" t="str">
        <f t="shared" si="21"/>
        <v/>
      </c>
      <c r="G185" s="183"/>
      <c r="H185" s="144" t="str">
        <f t="shared" si="22"/>
        <v/>
      </c>
      <c r="I185" s="182"/>
      <c r="J185" s="182"/>
      <c r="K185" s="182"/>
      <c r="M185" s="139" t="str">
        <f t="shared" si="23"/>
        <v/>
      </c>
      <c r="N185" s="139" t="str">
        <f t="shared" si="24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0"/>
        <v/>
      </c>
      <c r="E186" s="149"/>
      <c r="F186" s="144" t="str">
        <f t="shared" si="21"/>
        <v/>
      </c>
      <c r="G186" s="183"/>
      <c r="H186" s="144" t="str">
        <f t="shared" si="22"/>
        <v/>
      </c>
      <c r="I186" s="182"/>
      <c r="J186" s="182"/>
      <c r="K186" s="182"/>
      <c r="M186" s="139" t="str">
        <f t="shared" si="23"/>
        <v/>
      </c>
      <c r="N186" s="139" t="str">
        <f t="shared" si="24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0"/>
        <v/>
      </c>
      <c r="E187" s="149"/>
      <c r="F187" s="144" t="str">
        <f t="shared" si="21"/>
        <v/>
      </c>
      <c r="G187" s="183"/>
      <c r="H187" s="144" t="str">
        <f t="shared" si="22"/>
        <v/>
      </c>
      <c r="I187" s="182"/>
      <c r="J187" s="182"/>
      <c r="K187" s="182"/>
      <c r="M187" s="139" t="str">
        <f t="shared" si="23"/>
        <v/>
      </c>
      <c r="N187" s="139" t="str">
        <f t="shared" si="24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0"/>
        <v/>
      </c>
      <c r="E188" s="149"/>
      <c r="F188" s="144" t="str">
        <f t="shared" si="21"/>
        <v/>
      </c>
      <c r="G188" s="183"/>
      <c r="H188" s="144" t="str">
        <f t="shared" si="22"/>
        <v/>
      </c>
      <c r="I188" s="182"/>
      <c r="J188" s="182"/>
      <c r="K188" s="182"/>
      <c r="M188" s="139" t="str">
        <f t="shared" si="23"/>
        <v/>
      </c>
      <c r="N188" s="139" t="str">
        <f t="shared" si="24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0"/>
        <v/>
      </c>
      <c r="E189" s="149"/>
      <c r="F189" s="144" t="str">
        <f t="shared" si="21"/>
        <v/>
      </c>
      <c r="G189" s="183"/>
      <c r="H189" s="144" t="str">
        <f t="shared" si="22"/>
        <v/>
      </c>
      <c r="I189" s="182"/>
      <c r="J189" s="182"/>
      <c r="K189" s="182"/>
      <c r="M189" s="139" t="str">
        <f t="shared" si="23"/>
        <v/>
      </c>
      <c r="N189" s="139" t="str">
        <f t="shared" si="24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0"/>
        <v/>
      </c>
      <c r="E190" s="149"/>
      <c r="F190" s="144" t="str">
        <f t="shared" si="21"/>
        <v/>
      </c>
      <c r="G190" s="183"/>
      <c r="H190" s="144" t="str">
        <f t="shared" si="22"/>
        <v/>
      </c>
      <c r="I190" s="182"/>
      <c r="J190" s="182"/>
      <c r="K190" s="182"/>
      <c r="M190" s="139" t="str">
        <f t="shared" si="23"/>
        <v/>
      </c>
      <c r="N190" s="139" t="str">
        <f t="shared" si="24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0"/>
        <v/>
      </c>
      <c r="E191" s="149"/>
      <c r="F191" s="144" t="str">
        <f t="shared" si="21"/>
        <v/>
      </c>
      <c r="G191" s="183"/>
      <c r="H191" s="144" t="str">
        <f t="shared" si="22"/>
        <v/>
      </c>
      <c r="I191" s="182"/>
      <c r="J191" s="182"/>
      <c r="K191" s="182"/>
      <c r="M191" s="139" t="str">
        <f t="shared" si="23"/>
        <v/>
      </c>
      <c r="N191" s="139" t="str">
        <f t="shared" si="24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0"/>
        <v/>
      </c>
      <c r="E192" s="149"/>
      <c r="F192" s="144" t="str">
        <f t="shared" si="21"/>
        <v/>
      </c>
      <c r="G192" s="183"/>
      <c r="H192" s="144" t="str">
        <f t="shared" si="22"/>
        <v/>
      </c>
      <c r="I192" s="182"/>
      <c r="J192" s="182"/>
      <c r="K192" s="182"/>
      <c r="M192" s="139" t="str">
        <f t="shared" si="23"/>
        <v/>
      </c>
      <c r="N192" s="139" t="str">
        <f t="shared" si="24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0"/>
        <v/>
      </c>
      <c r="E193" s="149"/>
      <c r="F193" s="144" t="str">
        <f t="shared" si="21"/>
        <v/>
      </c>
      <c r="G193" s="183"/>
      <c r="H193" s="144" t="str">
        <f t="shared" si="22"/>
        <v/>
      </c>
      <c r="I193" s="182"/>
      <c r="J193" s="182"/>
      <c r="K193" s="182"/>
      <c r="M193" s="139" t="str">
        <f t="shared" si="23"/>
        <v/>
      </c>
      <c r="N193" s="139" t="str">
        <f t="shared" si="24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0"/>
        <v/>
      </c>
      <c r="E194" s="149"/>
      <c r="F194" s="144" t="str">
        <f t="shared" si="21"/>
        <v/>
      </c>
      <c r="G194" s="183"/>
      <c r="H194" s="144" t="str">
        <f t="shared" si="22"/>
        <v/>
      </c>
      <c r="I194" s="182"/>
      <c r="J194" s="182"/>
      <c r="K194" s="182"/>
      <c r="M194" s="139" t="str">
        <f t="shared" si="23"/>
        <v/>
      </c>
      <c r="N194" s="139" t="str">
        <f t="shared" si="24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0"/>
        <v/>
      </c>
      <c r="E195" s="149"/>
      <c r="F195" s="144" t="str">
        <f t="shared" si="21"/>
        <v/>
      </c>
      <c r="G195" s="183"/>
      <c r="H195" s="144" t="str">
        <f t="shared" si="22"/>
        <v/>
      </c>
      <c r="I195" s="182"/>
      <c r="J195" s="182"/>
      <c r="K195" s="182"/>
      <c r="M195" s="139" t="str">
        <f t="shared" si="23"/>
        <v/>
      </c>
      <c r="N195" s="139" t="str">
        <f t="shared" si="24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5">IFERROR(VLOOKUP(C196,$O$6:$P$23,2,FALSE),"")</f>
        <v/>
      </c>
      <c r="E196" s="149"/>
      <c r="F196" s="144" t="str">
        <f t="shared" ref="F196:F259" si="26">IFERROR(VLOOKUP(E196,$R$5:$T$129,2,FALSE),"")</f>
        <v/>
      </c>
      <c r="G196" s="183"/>
      <c r="H196" s="144" t="str">
        <f t="shared" ref="H196:H259" si="27">IFERROR(VLOOKUP(G196,$X$6:$Y$297,2,FALSE),"")</f>
        <v/>
      </c>
      <c r="I196" s="182"/>
      <c r="J196" s="182"/>
      <c r="K196" s="182"/>
      <c r="M196" s="139" t="str">
        <f t="shared" ref="M196:M259" si="28">LEFT(E196,3)</f>
        <v/>
      </c>
      <c r="N196" s="139" t="str">
        <f t="shared" ref="N196:N259" si="29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5"/>
        <v/>
      </c>
      <c r="E197" s="149"/>
      <c r="F197" s="144" t="str">
        <f t="shared" si="26"/>
        <v/>
      </c>
      <c r="G197" s="183"/>
      <c r="H197" s="144" t="str">
        <f t="shared" si="27"/>
        <v/>
      </c>
      <c r="I197" s="182"/>
      <c r="J197" s="182"/>
      <c r="K197" s="182"/>
      <c r="M197" s="139" t="str">
        <f t="shared" si="28"/>
        <v/>
      </c>
      <c r="N197" s="139" t="str">
        <f t="shared" si="29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5"/>
        <v/>
      </c>
      <c r="E198" s="149"/>
      <c r="F198" s="144" t="str">
        <f t="shared" si="26"/>
        <v/>
      </c>
      <c r="G198" s="183"/>
      <c r="H198" s="144" t="str">
        <f t="shared" si="27"/>
        <v/>
      </c>
      <c r="I198" s="182"/>
      <c r="J198" s="182"/>
      <c r="K198" s="182"/>
      <c r="M198" s="139" t="str">
        <f t="shared" si="28"/>
        <v/>
      </c>
      <c r="N198" s="139" t="str">
        <f t="shared" si="29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5"/>
        <v/>
      </c>
      <c r="E199" s="149"/>
      <c r="F199" s="144" t="str">
        <f t="shared" si="26"/>
        <v/>
      </c>
      <c r="G199" s="183"/>
      <c r="H199" s="144" t="str">
        <f t="shared" si="27"/>
        <v/>
      </c>
      <c r="I199" s="182"/>
      <c r="J199" s="182"/>
      <c r="K199" s="182"/>
      <c r="M199" s="139" t="str">
        <f t="shared" si="28"/>
        <v/>
      </c>
      <c r="N199" s="139" t="str">
        <f t="shared" si="29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5"/>
        <v/>
      </c>
      <c r="E200" s="149"/>
      <c r="F200" s="144" t="str">
        <f t="shared" si="26"/>
        <v/>
      </c>
      <c r="G200" s="183"/>
      <c r="H200" s="144" t="str">
        <f t="shared" si="27"/>
        <v/>
      </c>
      <c r="I200" s="182"/>
      <c r="J200" s="182"/>
      <c r="K200" s="182"/>
      <c r="M200" s="139" t="str">
        <f t="shared" si="28"/>
        <v/>
      </c>
      <c r="N200" s="139" t="str">
        <f t="shared" si="29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5"/>
        <v/>
      </c>
      <c r="E201" s="149"/>
      <c r="F201" s="144" t="str">
        <f t="shared" si="26"/>
        <v/>
      </c>
      <c r="G201" s="183"/>
      <c r="H201" s="144" t="str">
        <f t="shared" si="27"/>
        <v/>
      </c>
      <c r="I201" s="182"/>
      <c r="J201" s="182"/>
      <c r="K201" s="182"/>
      <c r="M201" s="139" t="str">
        <f t="shared" si="28"/>
        <v/>
      </c>
      <c r="N201" s="139" t="str">
        <f t="shared" si="29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5"/>
        <v/>
      </c>
      <c r="E202" s="149"/>
      <c r="F202" s="144" t="str">
        <f t="shared" si="26"/>
        <v/>
      </c>
      <c r="G202" s="183"/>
      <c r="H202" s="144" t="str">
        <f t="shared" si="27"/>
        <v/>
      </c>
      <c r="I202" s="182"/>
      <c r="J202" s="182"/>
      <c r="K202" s="182"/>
      <c r="M202" s="139" t="str">
        <f t="shared" si="28"/>
        <v/>
      </c>
      <c r="N202" s="139" t="str">
        <f t="shared" si="29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5"/>
        <v/>
      </c>
      <c r="E203" s="149"/>
      <c r="F203" s="144" t="str">
        <f t="shared" si="26"/>
        <v/>
      </c>
      <c r="G203" s="183"/>
      <c r="H203" s="144" t="str">
        <f t="shared" si="27"/>
        <v/>
      </c>
      <c r="I203" s="182"/>
      <c r="J203" s="182"/>
      <c r="K203" s="182"/>
      <c r="M203" s="139" t="str">
        <f t="shared" si="28"/>
        <v/>
      </c>
      <c r="N203" s="139" t="str">
        <f t="shared" si="29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5"/>
        <v/>
      </c>
      <c r="E204" s="149"/>
      <c r="F204" s="144" t="str">
        <f t="shared" si="26"/>
        <v/>
      </c>
      <c r="G204" s="183"/>
      <c r="H204" s="144" t="str">
        <f t="shared" si="27"/>
        <v/>
      </c>
      <c r="I204" s="182"/>
      <c r="J204" s="182"/>
      <c r="K204" s="182"/>
      <c r="M204" s="139" t="str">
        <f t="shared" si="28"/>
        <v/>
      </c>
      <c r="N204" s="139" t="str">
        <f t="shared" si="29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5"/>
        <v/>
      </c>
      <c r="E205" s="149"/>
      <c r="F205" s="144" t="str">
        <f t="shared" si="26"/>
        <v/>
      </c>
      <c r="G205" s="183"/>
      <c r="H205" s="144" t="str">
        <f t="shared" si="27"/>
        <v/>
      </c>
      <c r="I205" s="182"/>
      <c r="J205" s="182"/>
      <c r="K205" s="182"/>
      <c r="M205" s="139" t="str">
        <f t="shared" si="28"/>
        <v/>
      </c>
      <c r="N205" s="139" t="str">
        <f t="shared" si="29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5"/>
        <v/>
      </c>
      <c r="E206" s="149"/>
      <c r="F206" s="144" t="str">
        <f t="shared" si="26"/>
        <v/>
      </c>
      <c r="G206" s="183"/>
      <c r="H206" s="144" t="str">
        <f t="shared" si="27"/>
        <v/>
      </c>
      <c r="I206" s="182"/>
      <c r="J206" s="182"/>
      <c r="K206" s="182"/>
      <c r="M206" s="139" t="str">
        <f t="shared" si="28"/>
        <v/>
      </c>
      <c r="N206" s="139" t="str">
        <f t="shared" si="29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5"/>
        <v/>
      </c>
      <c r="E207" s="149"/>
      <c r="F207" s="144" t="str">
        <f t="shared" si="26"/>
        <v/>
      </c>
      <c r="G207" s="183"/>
      <c r="H207" s="144" t="str">
        <f t="shared" si="27"/>
        <v/>
      </c>
      <c r="I207" s="182"/>
      <c r="J207" s="182"/>
      <c r="K207" s="182"/>
      <c r="M207" s="139" t="str">
        <f t="shared" si="28"/>
        <v/>
      </c>
      <c r="N207" s="139" t="str">
        <f t="shared" si="29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5"/>
        <v/>
      </c>
      <c r="E208" s="149"/>
      <c r="F208" s="144" t="str">
        <f t="shared" si="26"/>
        <v/>
      </c>
      <c r="G208" s="183"/>
      <c r="H208" s="144" t="str">
        <f t="shared" si="27"/>
        <v/>
      </c>
      <c r="I208" s="182"/>
      <c r="J208" s="182"/>
      <c r="K208" s="182"/>
      <c r="M208" s="139" t="str">
        <f t="shared" si="28"/>
        <v/>
      </c>
      <c r="N208" s="139" t="str">
        <f t="shared" si="29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5"/>
        <v/>
      </c>
      <c r="E209" s="149"/>
      <c r="F209" s="144" t="str">
        <f t="shared" si="26"/>
        <v/>
      </c>
      <c r="G209" s="183"/>
      <c r="H209" s="144" t="str">
        <f t="shared" si="27"/>
        <v/>
      </c>
      <c r="I209" s="182"/>
      <c r="J209" s="182"/>
      <c r="K209" s="182"/>
      <c r="M209" s="139" t="str">
        <f t="shared" si="28"/>
        <v/>
      </c>
      <c r="N209" s="139" t="str">
        <f t="shared" si="29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5"/>
        <v/>
      </c>
      <c r="E210" s="149"/>
      <c r="F210" s="144" t="str">
        <f t="shared" si="26"/>
        <v/>
      </c>
      <c r="G210" s="183"/>
      <c r="H210" s="144" t="str">
        <f t="shared" si="27"/>
        <v/>
      </c>
      <c r="I210" s="182"/>
      <c r="J210" s="182"/>
      <c r="K210" s="182"/>
      <c r="M210" s="139" t="str">
        <f t="shared" si="28"/>
        <v/>
      </c>
      <c r="N210" s="139" t="str">
        <f t="shared" si="29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5"/>
        <v/>
      </c>
      <c r="E211" s="149"/>
      <c r="F211" s="144" t="str">
        <f t="shared" si="26"/>
        <v/>
      </c>
      <c r="G211" s="183"/>
      <c r="H211" s="144" t="str">
        <f t="shared" si="27"/>
        <v/>
      </c>
      <c r="I211" s="182"/>
      <c r="J211" s="182"/>
      <c r="K211" s="182"/>
      <c r="M211" s="139" t="str">
        <f t="shared" si="28"/>
        <v/>
      </c>
      <c r="N211" s="139" t="str">
        <f t="shared" si="29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5"/>
        <v/>
      </c>
      <c r="E212" s="149"/>
      <c r="F212" s="144" t="str">
        <f t="shared" si="26"/>
        <v/>
      </c>
      <c r="G212" s="183"/>
      <c r="H212" s="144" t="str">
        <f t="shared" si="27"/>
        <v/>
      </c>
      <c r="I212" s="182"/>
      <c r="J212" s="182"/>
      <c r="K212" s="182"/>
      <c r="M212" s="139" t="str">
        <f t="shared" si="28"/>
        <v/>
      </c>
      <c r="N212" s="139" t="str">
        <f t="shared" si="29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5"/>
        <v/>
      </c>
      <c r="E213" s="149"/>
      <c r="F213" s="144" t="str">
        <f t="shared" si="26"/>
        <v/>
      </c>
      <c r="G213" s="183"/>
      <c r="H213" s="144" t="str">
        <f t="shared" si="27"/>
        <v/>
      </c>
      <c r="I213" s="182"/>
      <c r="J213" s="182"/>
      <c r="K213" s="182"/>
      <c r="M213" s="139" t="str">
        <f t="shared" si="28"/>
        <v/>
      </c>
      <c r="N213" s="139" t="str">
        <f t="shared" si="29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5"/>
        <v/>
      </c>
      <c r="E214" s="149"/>
      <c r="F214" s="144" t="str">
        <f t="shared" si="26"/>
        <v/>
      </c>
      <c r="G214" s="183"/>
      <c r="H214" s="144" t="str">
        <f t="shared" si="27"/>
        <v/>
      </c>
      <c r="I214" s="182"/>
      <c r="J214" s="182"/>
      <c r="K214" s="182"/>
      <c r="M214" s="139" t="str">
        <f t="shared" si="28"/>
        <v/>
      </c>
      <c r="N214" s="139" t="str">
        <f t="shared" si="29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5"/>
        <v/>
      </c>
      <c r="E215" s="149"/>
      <c r="F215" s="144" t="str">
        <f t="shared" si="26"/>
        <v/>
      </c>
      <c r="G215" s="183"/>
      <c r="H215" s="144" t="str">
        <f t="shared" si="27"/>
        <v/>
      </c>
      <c r="I215" s="182"/>
      <c r="J215" s="182"/>
      <c r="K215" s="182"/>
      <c r="M215" s="139" t="str">
        <f t="shared" si="28"/>
        <v/>
      </c>
      <c r="N215" s="139" t="str">
        <f t="shared" si="29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5"/>
        <v/>
      </c>
      <c r="E216" s="149"/>
      <c r="F216" s="144" t="str">
        <f t="shared" si="26"/>
        <v/>
      </c>
      <c r="G216" s="183"/>
      <c r="H216" s="144" t="str">
        <f t="shared" si="27"/>
        <v/>
      </c>
      <c r="I216" s="182"/>
      <c r="J216" s="182"/>
      <c r="K216" s="182"/>
      <c r="M216" s="139" t="str">
        <f t="shared" si="28"/>
        <v/>
      </c>
      <c r="N216" s="139" t="str">
        <f t="shared" si="29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5"/>
        <v/>
      </c>
      <c r="E217" s="149"/>
      <c r="F217" s="144" t="str">
        <f t="shared" si="26"/>
        <v/>
      </c>
      <c r="G217" s="183"/>
      <c r="H217" s="144" t="str">
        <f t="shared" si="27"/>
        <v/>
      </c>
      <c r="I217" s="182"/>
      <c r="J217" s="182"/>
      <c r="K217" s="182"/>
      <c r="M217" s="139" t="str">
        <f t="shared" si="28"/>
        <v/>
      </c>
      <c r="N217" s="139" t="str">
        <f t="shared" si="29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5"/>
        <v/>
      </c>
      <c r="E218" s="149"/>
      <c r="F218" s="144" t="str">
        <f t="shared" si="26"/>
        <v/>
      </c>
      <c r="G218" s="183"/>
      <c r="H218" s="144" t="str">
        <f t="shared" si="27"/>
        <v/>
      </c>
      <c r="I218" s="182"/>
      <c r="J218" s="182"/>
      <c r="K218" s="182"/>
      <c r="M218" s="139" t="str">
        <f t="shared" si="28"/>
        <v/>
      </c>
      <c r="N218" s="139" t="str">
        <f t="shared" si="29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5"/>
        <v/>
      </c>
      <c r="E219" s="149"/>
      <c r="F219" s="144" t="str">
        <f t="shared" si="26"/>
        <v/>
      </c>
      <c r="G219" s="183"/>
      <c r="H219" s="144" t="str">
        <f t="shared" si="27"/>
        <v/>
      </c>
      <c r="I219" s="182"/>
      <c r="J219" s="182"/>
      <c r="K219" s="182"/>
      <c r="M219" s="139" t="str">
        <f t="shared" si="28"/>
        <v/>
      </c>
      <c r="N219" s="139" t="str">
        <f t="shared" si="29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5"/>
        <v/>
      </c>
      <c r="E220" s="149"/>
      <c r="F220" s="144" t="str">
        <f t="shared" si="26"/>
        <v/>
      </c>
      <c r="G220" s="183"/>
      <c r="H220" s="144" t="str">
        <f t="shared" si="27"/>
        <v/>
      </c>
      <c r="I220" s="182"/>
      <c r="J220" s="182"/>
      <c r="K220" s="182"/>
      <c r="M220" s="139" t="str">
        <f t="shared" si="28"/>
        <v/>
      </c>
      <c r="N220" s="139" t="str">
        <f t="shared" si="29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5"/>
        <v/>
      </c>
      <c r="E221" s="149"/>
      <c r="F221" s="144" t="str">
        <f t="shared" si="26"/>
        <v/>
      </c>
      <c r="G221" s="183"/>
      <c r="H221" s="144" t="str">
        <f t="shared" si="27"/>
        <v/>
      </c>
      <c r="I221" s="182"/>
      <c r="J221" s="182"/>
      <c r="K221" s="182"/>
      <c r="M221" s="139" t="str">
        <f t="shared" si="28"/>
        <v/>
      </c>
      <c r="N221" s="139" t="str">
        <f t="shared" si="29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5"/>
        <v/>
      </c>
      <c r="E222" s="149"/>
      <c r="F222" s="144" t="str">
        <f t="shared" si="26"/>
        <v/>
      </c>
      <c r="G222" s="183"/>
      <c r="H222" s="144" t="str">
        <f t="shared" si="27"/>
        <v/>
      </c>
      <c r="I222" s="182"/>
      <c r="J222" s="182"/>
      <c r="K222" s="182"/>
      <c r="M222" s="139" t="str">
        <f t="shared" si="28"/>
        <v/>
      </c>
      <c r="N222" s="139" t="str">
        <f t="shared" si="29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5"/>
        <v/>
      </c>
      <c r="E223" s="149"/>
      <c r="F223" s="144" t="str">
        <f t="shared" si="26"/>
        <v/>
      </c>
      <c r="G223" s="183"/>
      <c r="H223" s="144" t="str">
        <f t="shared" si="27"/>
        <v/>
      </c>
      <c r="I223" s="182"/>
      <c r="J223" s="182"/>
      <c r="K223" s="182"/>
      <c r="M223" s="139" t="str">
        <f t="shared" si="28"/>
        <v/>
      </c>
      <c r="N223" s="139" t="str">
        <f t="shared" si="29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5"/>
        <v/>
      </c>
      <c r="E224" s="149"/>
      <c r="F224" s="144" t="str">
        <f t="shared" si="26"/>
        <v/>
      </c>
      <c r="G224" s="183"/>
      <c r="H224" s="144" t="str">
        <f t="shared" si="27"/>
        <v/>
      </c>
      <c r="I224" s="182"/>
      <c r="J224" s="182"/>
      <c r="K224" s="182"/>
      <c r="M224" s="139" t="str">
        <f t="shared" si="28"/>
        <v/>
      </c>
      <c r="N224" s="139" t="str">
        <f t="shared" si="29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5"/>
        <v/>
      </c>
      <c r="E225" s="149"/>
      <c r="F225" s="144" t="str">
        <f t="shared" si="26"/>
        <v/>
      </c>
      <c r="G225" s="183"/>
      <c r="H225" s="144" t="str">
        <f t="shared" si="27"/>
        <v/>
      </c>
      <c r="I225" s="182"/>
      <c r="J225" s="182"/>
      <c r="K225" s="182"/>
      <c r="M225" s="139" t="str">
        <f t="shared" si="28"/>
        <v/>
      </c>
      <c r="N225" s="139" t="str">
        <f t="shared" si="29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5"/>
        <v/>
      </c>
      <c r="E226" s="149"/>
      <c r="F226" s="144" t="str">
        <f t="shared" si="26"/>
        <v/>
      </c>
      <c r="G226" s="183"/>
      <c r="H226" s="144" t="str">
        <f t="shared" si="27"/>
        <v/>
      </c>
      <c r="I226" s="182"/>
      <c r="J226" s="182"/>
      <c r="K226" s="182"/>
      <c r="M226" s="139" t="str">
        <f t="shared" si="28"/>
        <v/>
      </c>
      <c r="N226" s="139" t="str">
        <f t="shared" si="29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5"/>
        <v/>
      </c>
      <c r="E227" s="149"/>
      <c r="F227" s="144" t="str">
        <f t="shared" si="26"/>
        <v/>
      </c>
      <c r="G227" s="183"/>
      <c r="H227" s="144" t="str">
        <f t="shared" si="27"/>
        <v/>
      </c>
      <c r="I227" s="182"/>
      <c r="J227" s="182"/>
      <c r="K227" s="182"/>
      <c r="M227" s="139" t="str">
        <f t="shared" si="28"/>
        <v/>
      </c>
      <c r="N227" s="139" t="str">
        <f t="shared" si="29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5"/>
        <v/>
      </c>
      <c r="E228" s="149"/>
      <c r="F228" s="144" t="str">
        <f t="shared" si="26"/>
        <v/>
      </c>
      <c r="G228" s="183"/>
      <c r="H228" s="144" t="str">
        <f t="shared" si="27"/>
        <v/>
      </c>
      <c r="I228" s="182"/>
      <c r="J228" s="182"/>
      <c r="K228" s="182"/>
      <c r="M228" s="139" t="str">
        <f t="shared" si="28"/>
        <v/>
      </c>
      <c r="N228" s="139" t="str">
        <f t="shared" si="29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5"/>
        <v/>
      </c>
      <c r="E229" s="149"/>
      <c r="F229" s="144" t="str">
        <f t="shared" si="26"/>
        <v/>
      </c>
      <c r="G229" s="183"/>
      <c r="H229" s="144" t="str">
        <f t="shared" si="27"/>
        <v/>
      </c>
      <c r="I229" s="182"/>
      <c r="J229" s="182"/>
      <c r="K229" s="182"/>
      <c r="M229" s="139" t="str">
        <f t="shared" si="28"/>
        <v/>
      </c>
      <c r="N229" s="139" t="str">
        <f t="shared" si="29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5"/>
        <v/>
      </c>
      <c r="E230" s="149"/>
      <c r="F230" s="144" t="str">
        <f t="shared" si="26"/>
        <v/>
      </c>
      <c r="G230" s="183"/>
      <c r="H230" s="144" t="str">
        <f t="shared" si="27"/>
        <v/>
      </c>
      <c r="I230" s="182"/>
      <c r="J230" s="182"/>
      <c r="K230" s="182"/>
      <c r="M230" s="139" t="str">
        <f t="shared" si="28"/>
        <v/>
      </c>
      <c r="N230" s="139" t="str">
        <f t="shared" si="29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5"/>
        <v/>
      </c>
      <c r="E231" s="149"/>
      <c r="F231" s="144" t="str">
        <f t="shared" si="26"/>
        <v/>
      </c>
      <c r="G231" s="183"/>
      <c r="H231" s="144" t="str">
        <f t="shared" si="27"/>
        <v/>
      </c>
      <c r="I231" s="182"/>
      <c r="J231" s="182"/>
      <c r="K231" s="182"/>
      <c r="M231" s="139" t="str">
        <f t="shared" si="28"/>
        <v/>
      </c>
      <c r="N231" s="139" t="str">
        <f t="shared" si="29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5"/>
        <v/>
      </c>
      <c r="E232" s="149"/>
      <c r="F232" s="144" t="str">
        <f t="shared" si="26"/>
        <v/>
      </c>
      <c r="G232" s="183"/>
      <c r="H232" s="144" t="str">
        <f t="shared" si="27"/>
        <v/>
      </c>
      <c r="I232" s="182"/>
      <c r="J232" s="182"/>
      <c r="K232" s="182"/>
      <c r="M232" s="139" t="str">
        <f t="shared" si="28"/>
        <v/>
      </c>
      <c r="N232" s="139" t="str">
        <f t="shared" si="29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5"/>
        <v/>
      </c>
      <c r="E233" s="149"/>
      <c r="F233" s="144" t="str">
        <f t="shared" si="26"/>
        <v/>
      </c>
      <c r="G233" s="183"/>
      <c r="H233" s="144" t="str">
        <f t="shared" si="27"/>
        <v/>
      </c>
      <c r="I233" s="182"/>
      <c r="J233" s="182"/>
      <c r="K233" s="182"/>
      <c r="M233" s="139" t="str">
        <f t="shared" si="28"/>
        <v/>
      </c>
      <c r="N233" s="139" t="str">
        <f t="shared" si="29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5"/>
        <v/>
      </c>
      <c r="E234" s="149"/>
      <c r="F234" s="144" t="str">
        <f t="shared" si="26"/>
        <v/>
      </c>
      <c r="G234" s="183"/>
      <c r="H234" s="144" t="str">
        <f t="shared" si="27"/>
        <v/>
      </c>
      <c r="I234" s="182"/>
      <c r="J234" s="182"/>
      <c r="K234" s="182"/>
      <c r="M234" s="139" t="str">
        <f t="shared" si="28"/>
        <v/>
      </c>
      <c r="N234" s="139" t="str">
        <f t="shared" si="29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5"/>
        <v/>
      </c>
      <c r="E235" s="149"/>
      <c r="F235" s="144" t="str">
        <f t="shared" si="26"/>
        <v/>
      </c>
      <c r="G235" s="183"/>
      <c r="H235" s="144" t="str">
        <f t="shared" si="27"/>
        <v/>
      </c>
      <c r="I235" s="182"/>
      <c r="J235" s="182"/>
      <c r="K235" s="182"/>
      <c r="M235" s="139" t="str">
        <f t="shared" si="28"/>
        <v/>
      </c>
      <c r="N235" s="139" t="str">
        <f t="shared" si="29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5"/>
        <v/>
      </c>
      <c r="E236" s="149"/>
      <c r="F236" s="144" t="str">
        <f t="shared" si="26"/>
        <v/>
      </c>
      <c r="G236" s="183"/>
      <c r="H236" s="144" t="str">
        <f t="shared" si="27"/>
        <v/>
      </c>
      <c r="I236" s="182"/>
      <c r="J236" s="182"/>
      <c r="K236" s="182"/>
      <c r="M236" s="139" t="str">
        <f t="shared" si="28"/>
        <v/>
      </c>
      <c r="N236" s="139" t="str">
        <f t="shared" si="29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5"/>
        <v/>
      </c>
      <c r="E237" s="149"/>
      <c r="F237" s="144" t="str">
        <f t="shared" si="26"/>
        <v/>
      </c>
      <c r="G237" s="183"/>
      <c r="H237" s="144" t="str">
        <f t="shared" si="27"/>
        <v/>
      </c>
      <c r="I237" s="182"/>
      <c r="J237" s="182"/>
      <c r="K237" s="182"/>
      <c r="M237" s="139" t="str">
        <f t="shared" si="28"/>
        <v/>
      </c>
      <c r="N237" s="139" t="str">
        <f t="shared" si="29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5"/>
        <v/>
      </c>
      <c r="E238" s="149"/>
      <c r="F238" s="144" t="str">
        <f t="shared" si="26"/>
        <v/>
      </c>
      <c r="G238" s="183"/>
      <c r="H238" s="144" t="str">
        <f t="shared" si="27"/>
        <v/>
      </c>
      <c r="I238" s="182"/>
      <c r="J238" s="182"/>
      <c r="K238" s="182"/>
      <c r="M238" s="139" t="str">
        <f t="shared" si="28"/>
        <v/>
      </c>
      <c r="N238" s="139" t="str">
        <f t="shared" si="29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5"/>
        <v/>
      </c>
      <c r="E239" s="149"/>
      <c r="F239" s="144" t="str">
        <f t="shared" si="26"/>
        <v/>
      </c>
      <c r="G239" s="183"/>
      <c r="H239" s="144" t="str">
        <f t="shared" si="27"/>
        <v/>
      </c>
      <c r="I239" s="182"/>
      <c r="J239" s="182"/>
      <c r="K239" s="182"/>
      <c r="M239" s="139" t="str">
        <f t="shared" si="28"/>
        <v/>
      </c>
      <c r="N239" s="139" t="str">
        <f t="shared" si="29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5"/>
        <v/>
      </c>
      <c r="E240" s="149"/>
      <c r="F240" s="144" t="str">
        <f t="shared" si="26"/>
        <v/>
      </c>
      <c r="G240" s="183"/>
      <c r="H240" s="144" t="str">
        <f t="shared" si="27"/>
        <v/>
      </c>
      <c r="I240" s="182"/>
      <c r="J240" s="182"/>
      <c r="K240" s="182"/>
      <c r="M240" s="139" t="str">
        <f t="shared" si="28"/>
        <v/>
      </c>
      <c r="N240" s="139" t="str">
        <f t="shared" si="29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5"/>
        <v/>
      </c>
      <c r="E241" s="149"/>
      <c r="F241" s="144" t="str">
        <f t="shared" si="26"/>
        <v/>
      </c>
      <c r="G241" s="183"/>
      <c r="H241" s="144" t="str">
        <f t="shared" si="27"/>
        <v/>
      </c>
      <c r="I241" s="182"/>
      <c r="J241" s="182"/>
      <c r="K241" s="182"/>
      <c r="M241" s="139" t="str">
        <f t="shared" si="28"/>
        <v/>
      </c>
      <c r="N241" s="139" t="str">
        <f t="shared" si="29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5"/>
        <v/>
      </c>
      <c r="E242" s="149"/>
      <c r="F242" s="144" t="str">
        <f t="shared" si="26"/>
        <v/>
      </c>
      <c r="G242" s="183"/>
      <c r="H242" s="144" t="str">
        <f t="shared" si="27"/>
        <v/>
      </c>
      <c r="I242" s="182"/>
      <c r="J242" s="182"/>
      <c r="K242" s="182"/>
      <c r="M242" s="139" t="str">
        <f t="shared" si="28"/>
        <v/>
      </c>
      <c r="N242" s="139" t="str">
        <f t="shared" si="29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5"/>
        <v/>
      </c>
      <c r="E243" s="149"/>
      <c r="F243" s="144" t="str">
        <f t="shared" si="26"/>
        <v/>
      </c>
      <c r="G243" s="183"/>
      <c r="H243" s="144" t="str">
        <f t="shared" si="27"/>
        <v/>
      </c>
      <c r="I243" s="182"/>
      <c r="J243" s="182"/>
      <c r="K243" s="182"/>
      <c r="M243" s="139" t="str">
        <f t="shared" si="28"/>
        <v/>
      </c>
      <c r="N243" s="139" t="str">
        <f t="shared" si="29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5"/>
        <v/>
      </c>
      <c r="E244" s="149"/>
      <c r="F244" s="144" t="str">
        <f t="shared" si="26"/>
        <v/>
      </c>
      <c r="G244" s="183"/>
      <c r="H244" s="144" t="str">
        <f t="shared" si="27"/>
        <v/>
      </c>
      <c r="I244" s="182"/>
      <c r="J244" s="182"/>
      <c r="K244" s="182"/>
      <c r="M244" s="139" t="str">
        <f t="shared" si="28"/>
        <v/>
      </c>
      <c r="N244" s="139" t="str">
        <f t="shared" si="29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5"/>
        <v/>
      </c>
      <c r="E245" s="149"/>
      <c r="F245" s="144" t="str">
        <f t="shared" si="26"/>
        <v/>
      </c>
      <c r="G245" s="183"/>
      <c r="H245" s="144" t="str">
        <f t="shared" si="27"/>
        <v/>
      </c>
      <c r="I245" s="182"/>
      <c r="J245" s="182"/>
      <c r="K245" s="182"/>
      <c r="M245" s="139" t="str">
        <f t="shared" si="28"/>
        <v/>
      </c>
      <c r="N245" s="139" t="str">
        <f t="shared" si="29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5"/>
        <v/>
      </c>
      <c r="E246" s="149"/>
      <c r="F246" s="144" t="str">
        <f t="shared" si="26"/>
        <v/>
      </c>
      <c r="G246" s="183"/>
      <c r="H246" s="144" t="str">
        <f t="shared" si="27"/>
        <v/>
      </c>
      <c r="I246" s="182"/>
      <c r="J246" s="182"/>
      <c r="K246" s="182"/>
      <c r="M246" s="139" t="str">
        <f t="shared" si="28"/>
        <v/>
      </c>
      <c r="N246" s="139" t="str">
        <f t="shared" si="29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5"/>
        <v/>
      </c>
      <c r="E247" s="149"/>
      <c r="F247" s="144" t="str">
        <f t="shared" si="26"/>
        <v/>
      </c>
      <c r="G247" s="183"/>
      <c r="H247" s="144" t="str">
        <f t="shared" si="27"/>
        <v/>
      </c>
      <c r="I247" s="182"/>
      <c r="J247" s="182"/>
      <c r="K247" s="182"/>
      <c r="M247" s="139" t="str">
        <f t="shared" si="28"/>
        <v/>
      </c>
      <c r="N247" s="139" t="str">
        <f t="shared" si="29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5"/>
        <v/>
      </c>
      <c r="E248" s="149"/>
      <c r="F248" s="144" t="str">
        <f t="shared" si="26"/>
        <v/>
      </c>
      <c r="G248" s="183"/>
      <c r="H248" s="144" t="str">
        <f t="shared" si="27"/>
        <v/>
      </c>
      <c r="I248" s="182"/>
      <c r="J248" s="182"/>
      <c r="K248" s="182"/>
      <c r="M248" s="139" t="str">
        <f t="shared" si="28"/>
        <v/>
      </c>
      <c r="N248" s="139" t="str">
        <f t="shared" si="29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5"/>
        <v/>
      </c>
      <c r="E249" s="149"/>
      <c r="F249" s="144" t="str">
        <f t="shared" si="26"/>
        <v/>
      </c>
      <c r="G249" s="183"/>
      <c r="H249" s="144" t="str">
        <f t="shared" si="27"/>
        <v/>
      </c>
      <c r="I249" s="182"/>
      <c r="J249" s="182"/>
      <c r="K249" s="182"/>
      <c r="M249" s="139" t="str">
        <f t="shared" si="28"/>
        <v/>
      </c>
      <c r="N249" s="139" t="str">
        <f t="shared" si="29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5"/>
        <v/>
      </c>
      <c r="E250" s="149"/>
      <c r="F250" s="144" t="str">
        <f t="shared" si="26"/>
        <v/>
      </c>
      <c r="G250" s="183"/>
      <c r="H250" s="144" t="str">
        <f t="shared" si="27"/>
        <v/>
      </c>
      <c r="I250" s="182"/>
      <c r="J250" s="182"/>
      <c r="K250" s="182"/>
      <c r="M250" s="139" t="str">
        <f t="shared" si="28"/>
        <v/>
      </c>
      <c r="N250" s="139" t="str">
        <f t="shared" si="29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5"/>
        <v/>
      </c>
      <c r="E251" s="149"/>
      <c r="F251" s="144" t="str">
        <f t="shared" si="26"/>
        <v/>
      </c>
      <c r="G251" s="183"/>
      <c r="H251" s="144" t="str">
        <f t="shared" si="27"/>
        <v/>
      </c>
      <c r="I251" s="182"/>
      <c r="J251" s="182"/>
      <c r="K251" s="182"/>
      <c r="M251" s="139" t="str">
        <f t="shared" si="28"/>
        <v/>
      </c>
      <c r="N251" s="139" t="str">
        <f t="shared" si="29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5"/>
        <v/>
      </c>
      <c r="E252" s="149"/>
      <c r="F252" s="144" t="str">
        <f t="shared" si="26"/>
        <v/>
      </c>
      <c r="G252" s="183"/>
      <c r="H252" s="144" t="str">
        <f t="shared" si="27"/>
        <v/>
      </c>
      <c r="I252" s="182"/>
      <c r="J252" s="182"/>
      <c r="K252" s="182"/>
      <c r="M252" s="139" t="str">
        <f t="shared" si="28"/>
        <v/>
      </c>
      <c r="N252" s="139" t="str">
        <f t="shared" si="29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5"/>
        <v/>
      </c>
      <c r="E253" s="149"/>
      <c r="F253" s="144" t="str">
        <f t="shared" si="26"/>
        <v/>
      </c>
      <c r="G253" s="183"/>
      <c r="H253" s="144" t="str">
        <f t="shared" si="27"/>
        <v/>
      </c>
      <c r="I253" s="182"/>
      <c r="J253" s="182"/>
      <c r="K253" s="182"/>
      <c r="M253" s="139" t="str">
        <f t="shared" si="28"/>
        <v/>
      </c>
      <c r="N253" s="139" t="str">
        <f t="shared" si="29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5"/>
        <v/>
      </c>
      <c r="E254" s="149"/>
      <c r="F254" s="144" t="str">
        <f t="shared" si="26"/>
        <v/>
      </c>
      <c r="G254" s="183"/>
      <c r="H254" s="144" t="str">
        <f t="shared" si="27"/>
        <v/>
      </c>
      <c r="I254" s="182"/>
      <c r="J254" s="182"/>
      <c r="K254" s="182"/>
      <c r="M254" s="139" t="str">
        <f t="shared" si="28"/>
        <v/>
      </c>
      <c r="N254" s="139" t="str">
        <f t="shared" si="29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5"/>
        <v/>
      </c>
      <c r="E255" s="149"/>
      <c r="F255" s="144" t="str">
        <f t="shared" si="26"/>
        <v/>
      </c>
      <c r="G255" s="183"/>
      <c r="H255" s="144" t="str">
        <f t="shared" si="27"/>
        <v/>
      </c>
      <c r="I255" s="182"/>
      <c r="J255" s="182"/>
      <c r="K255" s="182"/>
      <c r="M255" s="139" t="str">
        <f t="shared" si="28"/>
        <v/>
      </c>
      <c r="N255" s="139" t="str">
        <f t="shared" si="29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5"/>
        <v/>
      </c>
      <c r="E256" s="149"/>
      <c r="F256" s="144" t="str">
        <f t="shared" si="26"/>
        <v/>
      </c>
      <c r="G256" s="183"/>
      <c r="H256" s="144" t="str">
        <f t="shared" si="27"/>
        <v/>
      </c>
      <c r="I256" s="182"/>
      <c r="J256" s="182"/>
      <c r="K256" s="182"/>
      <c r="M256" s="139" t="str">
        <f t="shared" si="28"/>
        <v/>
      </c>
      <c r="N256" s="139" t="str">
        <f t="shared" si="29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5"/>
        <v/>
      </c>
      <c r="E257" s="149"/>
      <c r="F257" s="144" t="str">
        <f t="shared" si="26"/>
        <v/>
      </c>
      <c r="G257" s="183"/>
      <c r="H257" s="144" t="str">
        <f t="shared" si="27"/>
        <v/>
      </c>
      <c r="I257" s="182"/>
      <c r="J257" s="182"/>
      <c r="K257" s="182"/>
      <c r="M257" s="139" t="str">
        <f t="shared" si="28"/>
        <v/>
      </c>
      <c r="N257" s="139" t="str">
        <f t="shared" si="29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5"/>
        <v/>
      </c>
      <c r="E258" s="149"/>
      <c r="F258" s="144" t="str">
        <f t="shared" si="26"/>
        <v/>
      </c>
      <c r="G258" s="183"/>
      <c r="H258" s="144" t="str">
        <f t="shared" si="27"/>
        <v/>
      </c>
      <c r="I258" s="182"/>
      <c r="J258" s="182"/>
      <c r="K258" s="182"/>
      <c r="M258" s="139" t="str">
        <f t="shared" si="28"/>
        <v/>
      </c>
      <c r="N258" s="139" t="str">
        <f t="shared" si="29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5"/>
        <v/>
      </c>
      <c r="E259" s="149"/>
      <c r="F259" s="144" t="str">
        <f t="shared" si="26"/>
        <v/>
      </c>
      <c r="G259" s="183"/>
      <c r="H259" s="144" t="str">
        <f t="shared" si="27"/>
        <v/>
      </c>
      <c r="I259" s="182"/>
      <c r="J259" s="182"/>
      <c r="K259" s="182"/>
      <c r="M259" s="139" t="str">
        <f t="shared" si="28"/>
        <v/>
      </c>
      <c r="N259" s="139" t="str">
        <f t="shared" si="29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0">IFERROR(VLOOKUP(C260,$O$6:$P$23,2,FALSE),"")</f>
        <v/>
      </c>
      <c r="E260" s="149"/>
      <c r="F260" s="144" t="str">
        <f t="shared" ref="F260:F323" si="31">IFERROR(VLOOKUP(E260,$R$5:$T$129,2,FALSE),"")</f>
        <v/>
      </c>
      <c r="G260" s="183"/>
      <c r="H260" s="144" t="str">
        <f t="shared" ref="H260:H323" si="32">IFERROR(VLOOKUP(G260,$X$6:$Y$297,2,FALSE),"")</f>
        <v/>
      </c>
      <c r="I260" s="182"/>
      <c r="J260" s="182"/>
      <c r="K260" s="182"/>
      <c r="M260" s="139" t="str">
        <f t="shared" ref="M260:M323" si="33">LEFT(E260,3)</f>
        <v/>
      </c>
      <c r="N260" s="139" t="str">
        <f t="shared" ref="N260:N323" si="34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0"/>
        <v/>
      </c>
      <c r="E261" s="149"/>
      <c r="F261" s="144" t="str">
        <f t="shared" si="31"/>
        <v/>
      </c>
      <c r="G261" s="183"/>
      <c r="H261" s="144" t="str">
        <f t="shared" si="32"/>
        <v/>
      </c>
      <c r="I261" s="182"/>
      <c r="J261" s="182"/>
      <c r="K261" s="182"/>
      <c r="M261" s="139" t="str">
        <f t="shared" si="33"/>
        <v/>
      </c>
      <c r="N261" s="139" t="str">
        <f t="shared" si="34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0"/>
        <v/>
      </c>
      <c r="E262" s="149"/>
      <c r="F262" s="144" t="str">
        <f t="shared" si="31"/>
        <v/>
      </c>
      <c r="G262" s="183"/>
      <c r="H262" s="144" t="str">
        <f t="shared" si="32"/>
        <v/>
      </c>
      <c r="I262" s="182"/>
      <c r="J262" s="182"/>
      <c r="K262" s="182"/>
      <c r="M262" s="139" t="str">
        <f t="shared" si="33"/>
        <v/>
      </c>
      <c r="N262" s="139" t="str">
        <f t="shared" si="34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0"/>
        <v/>
      </c>
      <c r="E263" s="149"/>
      <c r="F263" s="144" t="str">
        <f t="shared" si="31"/>
        <v/>
      </c>
      <c r="G263" s="183"/>
      <c r="H263" s="144" t="str">
        <f t="shared" si="32"/>
        <v/>
      </c>
      <c r="I263" s="182"/>
      <c r="J263" s="182"/>
      <c r="K263" s="182"/>
      <c r="M263" s="139" t="str">
        <f t="shared" si="33"/>
        <v/>
      </c>
      <c r="N263" s="139" t="str">
        <f t="shared" si="34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0"/>
        <v/>
      </c>
      <c r="E264" s="149"/>
      <c r="F264" s="144" t="str">
        <f t="shared" si="31"/>
        <v/>
      </c>
      <c r="G264" s="183"/>
      <c r="H264" s="144" t="str">
        <f t="shared" si="32"/>
        <v/>
      </c>
      <c r="I264" s="182"/>
      <c r="J264" s="182"/>
      <c r="K264" s="182"/>
      <c r="M264" s="139" t="str">
        <f t="shared" si="33"/>
        <v/>
      </c>
      <c r="N264" s="139" t="str">
        <f t="shared" si="34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0"/>
        <v/>
      </c>
      <c r="E265" s="149"/>
      <c r="F265" s="144" t="str">
        <f t="shared" si="31"/>
        <v/>
      </c>
      <c r="G265" s="183"/>
      <c r="H265" s="144" t="str">
        <f t="shared" si="32"/>
        <v/>
      </c>
      <c r="I265" s="182"/>
      <c r="J265" s="182"/>
      <c r="K265" s="182"/>
      <c r="M265" s="139" t="str">
        <f t="shared" si="33"/>
        <v/>
      </c>
      <c r="N265" s="139" t="str">
        <f t="shared" si="34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0"/>
        <v/>
      </c>
      <c r="E266" s="149"/>
      <c r="F266" s="144" t="str">
        <f t="shared" si="31"/>
        <v/>
      </c>
      <c r="G266" s="183"/>
      <c r="H266" s="144" t="str">
        <f t="shared" si="32"/>
        <v/>
      </c>
      <c r="I266" s="182"/>
      <c r="J266" s="182"/>
      <c r="K266" s="182"/>
      <c r="M266" s="139" t="str">
        <f t="shared" si="33"/>
        <v/>
      </c>
      <c r="N266" s="139" t="str">
        <f t="shared" si="34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0"/>
        <v/>
      </c>
      <c r="E267" s="149"/>
      <c r="F267" s="144" t="str">
        <f t="shared" si="31"/>
        <v/>
      </c>
      <c r="G267" s="183"/>
      <c r="H267" s="144" t="str">
        <f t="shared" si="32"/>
        <v/>
      </c>
      <c r="I267" s="182"/>
      <c r="J267" s="182"/>
      <c r="K267" s="182"/>
      <c r="M267" s="139" t="str">
        <f t="shared" si="33"/>
        <v/>
      </c>
      <c r="N267" s="139" t="str">
        <f t="shared" si="34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0"/>
        <v/>
      </c>
      <c r="E268" s="149"/>
      <c r="F268" s="144" t="str">
        <f t="shared" si="31"/>
        <v/>
      </c>
      <c r="G268" s="183"/>
      <c r="H268" s="144" t="str">
        <f t="shared" si="32"/>
        <v/>
      </c>
      <c r="I268" s="182"/>
      <c r="J268" s="182"/>
      <c r="K268" s="182"/>
      <c r="M268" s="139" t="str">
        <f t="shared" si="33"/>
        <v/>
      </c>
      <c r="N268" s="139" t="str">
        <f t="shared" si="34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0"/>
        <v/>
      </c>
      <c r="E269" s="149"/>
      <c r="F269" s="144" t="str">
        <f t="shared" si="31"/>
        <v/>
      </c>
      <c r="G269" s="183"/>
      <c r="H269" s="144" t="str">
        <f t="shared" si="32"/>
        <v/>
      </c>
      <c r="I269" s="182"/>
      <c r="J269" s="182"/>
      <c r="K269" s="182"/>
      <c r="M269" s="139" t="str">
        <f t="shared" si="33"/>
        <v/>
      </c>
      <c r="N269" s="139" t="str">
        <f t="shared" si="34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0"/>
        <v/>
      </c>
      <c r="E270" s="149"/>
      <c r="F270" s="144" t="str">
        <f t="shared" si="31"/>
        <v/>
      </c>
      <c r="G270" s="183"/>
      <c r="H270" s="144" t="str">
        <f t="shared" si="32"/>
        <v/>
      </c>
      <c r="I270" s="182"/>
      <c r="J270" s="182"/>
      <c r="K270" s="182"/>
      <c r="M270" s="139" t="str">
        <f t="shared" si="33"/>
        <v/>
      </c>
      <c r="N270" s="139" t="str">
        <f t="shared" si="34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0"/>
        <v/>
      </c>
      <c r="E271" s="149"/>
      <c r="F271" s="144" t="str">
        <f t="shared" si="31"/>
        <v/>
      </c>
      <c r="G271" s="183"/>
      <c r="H271" s="144" t="str">
        <f t="shared" si="32"/>
        <v/>
      </c>
      <c r="I271" s="182"/>
      <c r="J271" s="182"/>
      <c r="K271" s="182"/>
      <c r="M271" s="139" t="str">
        <f t="shared" si="33"/>
        <v/>
      </c>
      <c r="N271" s="139" t="str">
        <f t="shared" si="34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0"/>
        <v/>
      </c>
      <c r="E272" s="149"/>
      <c r="F272" s="144" t="str">
        <f t="shared" si="31"/>
        <v/>
      </c>
      <c r="G272" s="183"/>
      <c r="H272" s="144" t="str">
        <f t="shared" si="32"/>
        <v/>
      </c>
      <c r="I272" s="182"/>
      <c r="J272" s="182"/>
      <c r="K272" s="182"/>
      <c r="M272" s="139" t="str">
        <f t="shared" si="33"/>
        <v/>
      </c>
      <c r="N272" s="139" t="str">
        <f t="shared" si="34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0"/>
        <v/>
      </c>
      <c r="E273" s="149"/>
      <c r="F273" s="144" t="str">
        <f t="shared" si="31"/>
        <v/>
      </c>
      <c r="G273" s="183"/>
      <c r="H273" s="144" t="str">
        <f t="shared" si="32"/>
        <v/>
      </c>
      <c r="I273" s="182"/>
      <c r="J273" s="182"/>
      <c r="K273" s="182"/>
      <c r="M273" s="139" t="str">
        <f t="shared" si="33"/>
        <v/>
      </c>
      <c r="N273" s="139" t="str">
        <f t="shared" si="34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0"/>
        <v/>
      </c>
      <c r="E274" s="149"/>
      <c r="F274" s="144" t="str">
        <f t="shared" si="31"/>
        <v/>
      </c>
      <c r="G274" s="183"/>
      <c r="H274" s="144" t="str">
        <f t="shared" si="32"/>
        <v/>
      </c>
      <c r="I274" s="182"/>
      <c r="J274" s="182"/>
      <c r="K274" s="182"/>
      <c r="M274" s="139" t="str">
        <f t="shared" si="33"/>
        <v/>
      </c>
      <c r="N274" s="139" t="str">
        <f t="shared" si="34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0"/>
        <v/>
      </c>
      <c r="E275" s="149"/>
      <c r="F275" s="144" t="str">
        <f t="shared" si="31"/>
        <v/>
      </c>
      <c r="G275" s="183"/>
      <c r="H275" s="144" t="str">
        <f t="shared" si="32"/>
        <v/>
      </c>
      <c r="I275" s="182"/>
      <c r="J275" s="182"/>
      <c r="K275" s="182"/>
      <c r="M275" s="139" t="str">
        <f t="shared" si="33"/>
        <v/>
      </c>
      <c r="N275" s="139" t="str">
        <f t="shared" si="34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0"/>
        <v/>
      </c>
      <c r="E276" s="149"/>
      <c r="F276" s="144" t="str">
        <f t="shared" si="31"/>
        <v/>
      </c>
      <c r="G276" s="183"/>
      <c r="H276" s="144" t="str">
        <f t="shared" si="32"/>
        <v/>
      </c>
      <c r="I276" s="182"/>
      <c r="J276" s="182"/>
      <c r="K276" s="182"/>
      <c r="M276" s="139" t="str">
        <f t="shared" si="33"/>
        <v/>
      </c>
      <c r="N276" s="139" t="str">
        <f t="shared" si="34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0"/>
        <v/>
      </c>
      <c r="E277" s="149"/>
      <c r="F277" s="144" t="str">
        <f t="shared" si="31"/>
        <v/>
      </c>
      <c r="G277" s="183"/>
      <c r="H277" s="144" t="str">
        <f t="shared" si="32"/>
        <v/>
      </c>
      <c r="I277" s="182"/>
      <c r="J277" s="182"/>
      <c r="K277" s="182"/>
      <c r="M277" s="139" t="str">
        <f t="shared" si="33"/>
        <v/>
      </c>
      <c r="N277" s="139" t="str">
        <f t="shared" si="34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0"/>
        <v/>
      </c>
      <c r="E278" s="149"/>
      <c r="F278" s="144" t="str">
        <f t="shared" si="31"/>
        <v/>
      </c>
      <c r="G278" s="183"/>
      <c r="H278" s="144" t="str">
        <f t="shared" si="32"/>
        <v/>
      </c>
      <c r="I278" s="182"/>
      <c r="J278" s="182"/>
      <c r="K278" s="182"/>
      <c r="M278" s="139" t="str">
        <f t="shared" si="33"/>
        <v/>
      </c>
      <c r="N278" s="139" t="str">
        <f t="shared" si="34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0"/>
        <v/>
      </c>
      <c r="E279" s="149"/>
      <c r="F279" s="144" t="str">
        <f t="shared" si="31"/>
        <v/>
      </c>
      <c r="G279" s="183"/>
      <c r="H279" s="144" t="str">
        <f t="shared" si="32"/>
        <v/>
      </c>
      <c r="I279" s="182"/>
      <c r="J279" s="182"/>
      <c r="K279" s="182"/>
      <c r="M279" s="139" t="str">
        <f t="shared" si="33"/>
        <v/>
      </c>
      <c r="N279" s="139" t="str">
        <f t="shared" si="34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0"/>
        <v/>
      </c>
      <c r="E280" s="149"/>
      <c r="F280" s="144" t="str">
        <f t="shared" si="31"/>
        <v/>
      </c>
      <c r="G280" s="183"/>
      <c r="H280" s="144" t="str">
        <f t="shared" si="32"/>
        <v/>
      </c>
      <c r="I280" s="182"/>
      <c r="J280" s="182"/>
      <c r="K280" s="182"/>
      <c r="M280" s="139" t="str">
        <f t="shared" si="33"/>
        <v/>
      </c>
      <c r="N280" s="139" t="str">
        <f t="shared" si="34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0"/>
        <v/>
      </c>
      <c r="E281" s="149"/>
      <c r="F281" s="144" t="str">
        <f t="shared" si="31"/>
        <v/>
      </c>
      <c r="G281" s="183"/>
      <c r="H281" s="144" t="str">
        <f t="shared" si="32"/>
        <v/>
      </c>
      <c r="I281" s="182"/>
      <c r="J281" s="182"/>
      <c r="K281" s="182"/>
      <c r="M281" s="139" t="str">
        <f t="shared" si="33"/>
        <v/>
      </c>
      <c r="N281" s="139" t="str">
        <f t="shared" si="34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0"/>
        <v/>
      </c>
      <c r="E282" s="149"/>
      <c r="F282" s="144" t="str">
        <f t="shared" si="31"/>
        <v/>
      </c>
      <c r="G282" s="183"/>
      <c r="H282" s="144" t="str">
        <f t="shared" si="32"/>
        <v/>
      </c>
      <c r="I282" s="182"/>
      <c r="J282" s="182"/>
      <c r="K282" s="182"/>
      <c r="M282" s="139" t="str">
        <f t="shared" si="33"/>
        <v/>
      </c>
      <c r="N282" s="139" t="str">
        <f t="shared" si="34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0"/>
        <v/>
      </c>
      <c r="E283" s="149"/>
      <c r="F283" s="144" t="str">
        <f t="shared" si="31"/>
        <v/>
      </c>
      <c r="G283" s="183"/>
      <c r="H283" s="144" t="str">
        <f t="shared" si="32"/>
        <v/>
      </c>
      <c r="I283" s="182"/>
      <c r="J283" s="182"/>
      <c r="K283" s="182"/>
      <c r="M283" s="139" t="str">
        <f t="shared" si="33"/>
        <v/>
      </c>
      <c r="N283" s="139" t="str">
        <f t="shared" si="34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0"/>
        <v/>
      </c>
      <c r="E284" s="149"/>
      <c r="F284" s="144" t="str">
        <f t="shared" si="31"/>
        <v/>
      </c>
      <c r="G284" s="183"/>
      <c r="H284" s="144" t="str">
        <f t="shared" si="32"/>
        <v/>
      </c>
      <c r="I284" s="182"/>
      <c r="J284" s="182"/>
      <c r="K284" s="182"/>
      <c r="M284" s="139" t="str">
        <f t="shared" si="33"/>
        <v/>
      </c>
      <c r="N284" s="139" t="str">
        <f t="shared" si="34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0"/>
        <v/>
      </c>
      <c r="E285" s="149"/>
      <c r="F285" s="144" t="str">
        <f t="shared" si="31"/>
        <v/>
      </c>
      <c r="G285" s="183"/>
      <c r="H285" s="144" t="str">
        <f t="shared" si="32"/>
        <v/>
      </c>
      <c r="I285" s="182"/>
      <c r="J285" s="182"/>
      <c r="K285" s="182"/>
      <c r="M285" s="139" t="str">
        <f t="shared" si="33"/>
        <v/>
      </c>
      <c r="N285" s="139" t="str">
        <f t="shared" si="34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0"/>
        <v/>
      </c>
      <c r="E286" s="149"/>
      <c r="F286" s="144" t="str">
        <f t="shared" si="31"/>
        <v/>
      </c>
      <c r="G286" s="183"/>
      <c r="H286" s="144" t="str">
        <f t="shared" si="32"/>
        <v/>
      </c>
      <c r="I286" s="182"/>
      <c r="J286" s="182"/>
      <c r="K286" s="182"/>
      <c r="M286" s="139" t="str">
        <f t="shared" si="33"/>
        <v/>
      </c>
      <c r="N286" s="139" t="str">
        <f t="shared" si="34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0"/>
        <v/>
      </c>
      <c r="E287" s="149"/>
      <c r="F287" s="144" t="str">
        <f t="shared" si="31"/>
        <v/>
      </c>
      <c r="G287" s="183"/>
      <c r="H287" s="144" t="str">
        <f t="shared" si="32"/>
        <v/>
      </c>
      <c r="I287" s="182"/>
      <c r="J287" s="182"/>
      <c r="K287" s="182"/>
      <c r="M287" s="139" t="str">
        <f t="shared" si="33"/>
        <v/>
      </c>
      <c r="N287" s="139" t="str">
        <f t="shared" si="34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0"/>
        <v/>
      </c>
      <c r="E288" s="149"/>
      <c r="F288" s="144" t="str">
        <f t="shared" si="31"/>
        <v/>
      </c>
      <c r="G288" s="183"/>
      <c r="H288" s="144" t="str">
        <f t="shared" si="32"/>
        <v/>
      </c>
      <c r="I288" s="182"/>
      <c r="J288" s="182"/>
      <c r="K288" s="182"/>
      <c r="M288" s="139" t="str">
        <f t="shared" si="33"/>
        <v/>
      </c>
      <c r="N288" s="139" t="str">
        <f t="shared" si="34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0"/>
        <v/>
      </c>
      <c r="E289" s="149"/>
      <c r="F289" s="144" t="str">
        <f t="shared" si="31"/>
        <v/>
      </c>
      <c r="G289" s="183"/>
      <c r="H289" s="144" t="str">
        <f t="shared" si="32"/>
        <v/>
      </c>
      <c r="I289" s="182"/>
      <c r="J289" s="182"/>
      <c r="K289" s="182"/>
      <c r="M289" s="139" t="str">
        <f t="shared" si="33"/>
        <v/>
      </c>
      <c r="N289" s="139" t="str">
        <f t="shared" si="34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0"/>
        <v/>
      </c>
      <c r="E290" s="149"/>
      <c r="F290" s="144" t="str">
        <f t="shared" si="31"/>
        <v/>
      </c>
      <c r="G290" s="183"/>
      <c r="H290" s="144" t="str">
        <f t="shared" si="32"/>
        <v/>
      </c>
      <c r="I290" s="182"/>
      <c r="J290" s="182"/>
      <c r="K290" s="182"/>
      <c r="M290" s="139" t="str">
        <f t="shared" si="33"/>
        <v/>
      </c>
      <c r="N290" s="139" t="str">
        <f t="shared" si="34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0"/>
        <v/>
      </c>
      <c r="E291" s="149"/>
      <c r="F291" s="144" t="str">
        <f t="shared" si="31"/>
        <v/>
      </c>
      <c r="G291" s="183"/>
      <c r="H291" s="144" t="str">
        <f t="shared" si="32"/>
        <v/>
      </c>
      <c r="I291" s="182"/>
      <c r="J291" s="182"/>
      <c r="K291" s="182"/>
      <c r="M291" s="139" t="str">
        <f t="shared" si="33"/>
        <v/>
      </c>
      <c r="N291" s="139" t="str">
        <f t="shared" si="34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0"/>
        <v/>
      </c>
      <c r="E292" s="149"/>
      <c r="F292" s="144" t="str">
        <f t="shared" si="31"/>
        <v/>
      </c>
      <c r="G292" s="183"/>
      <c r="H292" s="144" t="str">
        <f t="shared" si="32"/>
        <v/>
      </c>
      <c r="I292" s="182"/>
      <c r="J292" s="182"/>
      <c r="K292" s="182"/>
      <c r="M292" s="139" t="str">
        <f t="shared" si="33"/>
        <v/>
      </c>
      <c r="N292" s="139" t="str">
        <f t="shared" si="34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0"/>
        <v/>
      </c>
      <c r="E293" s="149"/>
      <c r="F293" s="144" t="str">
        <f t="shared" si="31"/>
        <v/>
      </c>
      <c r="G293" s="183"/>
      <c r="H293" s="144" t="str">
        <f t="shared" si="32"/>
        <v/>
      </c>
      <c r="I293" s="182"/>
      <c r="J293" s="182"/>
      <c r="K293" s="182"/>
      <c r="M293" s="139" t="str">
        <f t="shared" si="33"/>
        <v/>
      </c>
      <c r="N293" s="139" t="str">
        <f t="shared" si="34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0"/>
        <v/>
      </c>
      <c r="E294" s="149"/>
      <c r="F294" s="144" t="str">
        <f t="shared" si="31"/>
        <v/>
      </c>
      <c r="G294" s="183"/>
      <c r="H294" s="144" t="str">
        <f t="shared" si="32"/>
        <v/>
      </c>
      <c r="I294" s="182"/>
      <c r="J294" s="182"/>
      <c r="K294" s="182"/>
      <c r="M294" s="139" t="str">
        <f t="shared" si="33"/>
        <v/>
      </c>
      <c r="N294" s="139" t="str">
        <f t="shared" si="34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0"/>
        <v/>
      </c>
      <c r="E295" s="149"/>
      <c r="F295" s="144" t="str">
        <f t="shared" si="31"/>
        <v/>
      </c>
      <c r="G295" s="183"/>
      <c r="H295" s="144" t="str">
        <f t="shared" si="32"/>
        <v/>
      </c>
      <c r="I295" s="182"/>
      <c r="J295" s="182"/>
      <c r="K295" s="182"/>
      <c r="M295" s="139" t="str">
        <f t="shared" si="33"/>
        <v/>
      </c>
      <c r="N295" s="139" t="str">
        <f t="shared" si="34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0"/>
        <v/>
      </c>
      <c r="E296" s="149"/>
      <c r="F296" s="144" t="str">
        <f t="shared" si="31"/>
        <v/>
      </c>
      <c r="G296" s="183"/>
      <c r="H296" s="144" t="str">
        <f t="shared" si="32"/>
        <v/>
      </c>
      <c r="I296" s="182"/>
      <c r="J296" s="182"/>
      <c r="K296" s="182"/>
      <c r="M296" s="139" t="str">
        <f t="shared" si="33"/>
        <v/>
      </c>
      <c r="N296" s="139" t="str">
        <f t="shared" si="34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0"/>
        <v/>
      </c>
      <c r="E297" s="149"/>
      <c r="F297" s="144" t="str">
        <f t="shared" si="31"/>
        <v/>
      </c>
      <c r="G297" s="183"/>
      <c r="H297" s="144" t="str">
        <f t="shared" si="32"/>
        <v/>
      </c>
      <c r="I297" s="182"/>
      <c r="J297" s="182"/>
      <c r="K297" s="182"/>
      <c r="M297" s="139" t="str">
        <f t="shared" si="33"/>
        <v/>
      </c>
      <c r="N297" s="139" t="str">
        <f t="shared" si="34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0"/>
        <v/>
      </c>
      <c r="E298" s="149"/>
      <c r="F298" s="144" t="str">
        <f t="shared" si="31"/>
        <v/>
      </c>
      <c r="G298" s="183"/>
      <c r="H298" s="144" t="str">
        <f t="shared" si="32"/>
        <v/>
      </c>
      <c r="I298" s="182"/>
      <c r="J298" s="182"/>
      <c r="K298" s="182"/>
      <c r="M298" s="139" t="str">
        <f t="shared" si="33"/>
        <v/>
      </c>
      <c r="N298" s="139" t="str">
        <f t="shared" si="34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0"/>
        <v/>
      </c>
      <c r="E299" s="149"/>
      <c r="F299" s="144" t="str">
        <f t="shared" si="31"/>
        <v/>
      </c>
      <c r="G299" s="183"/>
      <c r="H299" s="144" t="str">
        <f t="shared" si="32"/>
        <v/>
      </c>
      <c r="I299" s="182"/>
      <c r="J299" s="182"/>
      <c r="K299" s="182"/>
      <c r="M299" s="139" t="str">
        <f t="shared" si="33"/>
        <v/>
      </c>
      <c r="N299" s="139" t="str">
        <f t="shared" si="34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0"/>
        <v/>
      </c>
      <c r="E300" s="149"/>
      <c r="F300" s="144" t="str">
        <f t="shared" si="31"/>
        <v/>
      </c>
      <c r="G300" s="183"/>
      <c r="H300" s="144" t="str">
        <f t="shared" si="32"/>
        <v/>
      </c>
      <c r="I300" s="182"/>
      <c r="J300" s="182"/>
      <c r="K300" s="182"/>
      <c r="M300" s="139" t="str">
        <f t="shared" si="33"/>
        <v/>
      </c>
      <c r="N300" s="139" t="str">
        <f t="shared" si="34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0"/>
        <v/>
      </c>
      <c r="E301" s="149"/>
      <c r="F301" s="144" t="str">
        <f t="shared" si="31"/>
        <v/>
      </c>
      <c r="G301" s="183"/>
      <c r="H301" s="144" t="str">
        <f t="shared" si="32"/>
        <v/>
      </c>
      <c r="I301" s="182"/>
      <c r="J301" s="182"/>
      <c r="K301" s="182"/>
      <c r="M301" s="139" t="str">
        <f t="shared" si="33"/>
        <v/>
      </c>
      <c r="N301" s="139" t="str">
        <f t="shared" si="34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0"/>
        <v/>
      </c>
      <c r="E302" s="149"/>
      <c r="F302" s="144" t="str">
        <f t="shared" si="31"/>
        <v/>
      </c>
      <c r="G302" s="183"/>
      <c r="H302" s="144" t="str">
        <f t="shared" si="32"/>
        <v/>
      </c>
      <c r="I302" s="182"/>
      <c r="J302" s="182"/>
      <c r="K302" s="182"/>
      <c r="M302" s="139" t="str">
        <f t="shared" si="33"/>
        <v/>
      </c>
      <c r="N302" s="139" t="str">
        <f t="shared" si="34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0"/>
        <v/>
      </c>
      <c r="E303" s="149"/>
      <c r="F303" s="144" t="str">
        <f t="shared" si="31"/>
        <v/>
      </c>
      <c r="G303" s="183"/>
      <c r="H303" s="144" t="str">
        <f t="shared" si="32"/>
        <v/>
      </c>
      <c r="I303" s="182"/>
      <c r="J303" s="182"/>
      <c r="K303" s="182"/>
      <c r="M303" s="139" t="str">
        <f t="shared" si="33"/>
        <v/>
      </c>
      <c r="N303" s="139" t="str">
        <f t="shared" si="34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0"/>
        <v/>
      </c>
      <c r="E304" s="149"/>
      <c r="F304" s="144" t="str">
        <f t="shared" si="31"/>
        <v/>
      </c>
      <c r="G304" s="183"/>
      <c r="H304" s="144" t="str">
        <f t="shared" si="32"/>
        <v/>
      </c>
      <c r="I304" s="182"/>
      <c r="J304" s="182"/>
      <c r="K304" s="182"/>
      <c r="M304" s="139" t="str">
        <f t="shared" si="33"/>
        <v/>
      </c>
      <c r="N304" s="139" t="str">
        <f t="shared" si="34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0"/>
        <v/>
      </c>
      <c r="E305" s="149"/>
      <c r="F305" s="144" t="str">
        <f t="shared" si="31"/>
        <v/>
      </c>
      <c r="G305" s="183"/>
      <c r="H305" s="144" t="str">
        <f t="shared" si="32"/>
        <v/>
      </c>
      <c r="I305" s="182"/>
      <c r="J305" s="182"/>
      <c r="K305" s="182"/>
      <c r="M305" s="139" t="str">
        <f t="shared" si="33"/>
        <v/>
      </c>
      <c r="N305" s="139" t="str">
        <f t="shared" si="34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0"/>
        <v/>
      </c>
      <c r="E306" s="149"/>
      <c r="F306" s="144" t="str">
        <f t="shared" si="31"/>
        <v/>
      </c>
      <c r="G306" s="183"/>
      <c r="H306" s="144" t="str">
        <f t="shared" si="32"/>
        <v/>
      </c>
      <c r="I306" s="182"/>
      <c r="J306" s="182"/>
      <c r="K306" s="182"/>
      <c r="M306" s="139" t="str">
        <f t="shared" si="33"/>
        <v/>
      </c>
      <c r="N306" s="139" t="str">
        <f t="shared" si="34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0"/>
        <v/>
      </c>
      <c r="E307" s="149"/>
      <c r="F307" s="144" t="str">
        <f t="shared" si="31"/>
        <v/>
      </c>
      <c r="G307" s="183"/>
      <c r="H307" s="144" t="str">
        <f t="shared" si="32"/>
        <v/>
      </c>
      <c r="I307" s="182"/>
      <c r="J307" s="182"/>
      <c r="K307" s="182"/>
      <c r="M307" s="139" t="str">
        <f t="shared" si="33"/>
        <v/>
      </c>
      <c r="N307" s="139" t="str">
        <f t="shared" si="34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0"/>
        <v/>
      </c>
      <c r="E308" s="149"/>
      <c r="F308" s="144" t="str">
        <f t="shared" si="31"/>
        <v/>
      </c>
      <c r="G308" s="183"/>
      <c r="H308" s="144" t="str">
        <f t="shared" si="32"/>
        <v/>
      </c>
      <c r="I308" s="182"/>
      <c r="J308" s="182"/>
      <c r="K308" s="182"/>
      <c r="M308" s="139" t="str">
        <f t="shared" si="33"/>
        <v/>
      </c>
      <c r="N308" s="139" t="str">
        <f t="shared" si="34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0"/>
        <v/>
      </c>
      <c r="E309" s="149"/>
      <c r="F309" s="144" t="str">
        <f t="shared" si="31"/>
        <v/>
      </c>
      <c r="G309" s="183"/>
      <c r="H309" s="144" t="str">
        <f t="shared" si="32"/>
        <v/>
      </c>
      <c r="I309" s="182"/>
      <c r="J309" s="182"/>
      <c r="K309" s="182"/>
      <c r="M309" s="139" t="str">
        <f t="shared" si="33"/>
        <v/>
      </c>
      <c r="N309" s="139" t="str">
        <f t="shared" si="34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0"/>
        <v/>
      </c>
      <c r="E310" s="149"/>
      <c r="F310" s="144" t="str">
        <f t="shared" si="31"/>
        <v/>
      </c>
      <c r="G310" s="183"/>
      <c r="H310" s="144" t="str">
        <f t="shared" si="32"/>
        <v/>
      </c>
      <c r="I310" s="182"/>
      <c r="J310" s="182"/>
      <c r="K310" s="182"/>
      <c r="M310" s="139" t="str">
        <f t="shared" si="33"/>
        <v/>
      </c>
      <c r="N310" s="139" t="str">
        <f t="shared" si="34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0"/>
        <v/>
      </c>
      <c r="E311" s="149"/>
      <c r="F311" s="144" t="str">
        <f t="shared" si="31"/>
        <v/>
      </c>
      <c r="G311" s="183"/>
      <c r="H311" s="144" t="str">
        <f t="shared" si="32"/>
        <v/>
      </c>
      <c r="I311" s="182"/>
      <c r="J311" s="182"/>
      <c r="K311" s="182"/>
      <c r="M311" s="139" t="str">
        <f t="shared" si="33"/>
        <v/>
      </c>
      <c r="N311" s="139" t="str">
        <f t="shared" si="34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0"/>
        <v/>
      </c>
      <c r="E312" s="149"/>
      <c r="F312" s="144" t="str">
        <f t="shared" si="31"/>
        <v/>
      </c>
      <c r="G312" s="183"/>
      <c r="H312" s="144" t="str">
        <f t="shared" si="32"/>
        <v/>
      </c>
      <c r="I312" s="182"/>
      <c r="J312" s="182"/>
      <c r="K312" s="182"/>
      <c r="M312" s="139" t="str">
        <f t="shared" si="33"/>
        <v/>
      </c>
      <c r="N312" s="139" t="str">
        <f t="shared" si="34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0"/>
        <v/>
      </c>
      <c r="E313" s="149"/>
      <c r="F313" s="144" t="str">
        <f t="shared" si="31"/>
        <v/>
      </c>
      <c r="G313" s="183"/>
      <c r="H313" s="144" t="str">
        <f t="shared" si="32"/>
        <v/>
      </c>
      <c r="I313" s="182"/>
      <c r="J313" s="182"/>
      <c r="K313" s="182"/>
      <c r="M313" s="139" t="str">
        <f t="shared" si="33"/>
        <v/>
      </c>
      <c r="N313" s="139" t="str">
        <f t="shared" si="34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0"/>
        <v/>
      </c>
      <c r="E314" s="149"/>
      <c r="F314" s="144" t="str">
        <f t="shared" si="31"/>
        <v/>
      </c>
      <c r="G314" s="183"/>
      <c r="H314" s="144" t="str">
        <f t="shared" si="32"/>
        <v/>
      </c>
      <c r="I314" s="182"/>
      <c r="J314" s="182"/>
      <c r="K314" s="182"/>
      <c r="M314" s="139" t="str">
        <f t="shared" si="33"/>
        <v/>
      </c>
      <c r="N314" s="139" t="str">
        <f t="shared" si="34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0"/>
        <v/>
      </c>
      <c r="E315" s="149"/>
      <c r="F315" s="144" t="str">
        <f t="shared" si="31"/>
        <v/>
      </c>
      <c r="G315" s="183"/>
      <c r="H315" s="144" t="str">
        <f t="shared" si="32"/>
        <v/>
      </c>
      <c r="I315" s="182"/>
      <c r="J315" s="182"/>
      <c r="K315" s="182"/>
      <c r="M315" s="139" t="str">
        <f t="shared" si="33"/>
        <v/>
      </c>
      <c r="N315" s="139" t="str">
        <f t="shared" si="34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0"/>
        <v/>
      </c>
      <c r="E316" s="149"/>
      <c r="F316" s="144" t="str">
        <f t="shared" si="31"/>
        <v/>
      </c>
      <c r="G316" s="183"/>
      <c r="H316" s="144" t="str">
        <f t="shared" si="32"/>
        <v/>
      </c>
      <c r="I316" s="182"/>
      <c r="J316" s="182"/>
      <c r="K316" s="182"/>
      <c r="M316" s="139" t="str">
        <f t="shared" si="33"/>
        <v/>
      </c>
      <c r="N316" s="139" t="str">
        <f t="shared" si="34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0"/>
        <v/>
      </c>
      <c r="E317" s="149"/>
      <c r="F317" s="144" t="str">
        <f t="shared" si="31"/>
        <v/>
      </c>
      <c r="G317" s="183"/>
      <c r="H317" s="144" t="str">
        <f t="shared" si="32"/>
        <v/>
      </c>
      <c r="I317" s="182"/>
      <c r="J317" s="182"/>
      <c r="K317" s="182"/>
      <c r="M317" s="139" t="str">
        <f t="shared" si="33"/>
        <v/>
      </c>
      <c r="N317" s="139" t="str">
        <f t="shared" si="34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0"/>
        <v/>
      </c>
      <c r="E318" s="149"/>
      <c r="F318" s="144" t="str">
        <f t="shared" si="31"/>
        <v/>
      </c>
      <c r="G318" s="183"/>
      <c r="H318" s="144" t="str">
        <f t="shared" si="32"/>
        <v/>
      </c>
      <c r="I318" s="182"/>
      <c r="J318" s="182"/>
      <c r="K318" s="182"/>
      <c r="M318" s="139" t="str">
        <f t="shared" si="33"/>
        <v/>
      </c>
      <c r="N318" s="139" t="str">
        <f t="shared" si="34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0"/>
        <v/>
      </c>
      <c r="E319" s="149"/>
      <c r="F319" s="144" t="str">
        <f t="shared" si="31"/>
        <v/>
      </c>
      <c r="G319" s="183"/>
      <c r="H319" s="144" t="str">
        <f t="shared" si="32"/>
        <v/>
      </c>
      <c r="I319" s="182"/>
      <c r="J319" s="182"/>
      <c r="K319" s="182"/>
      <c r="M319" s="139" t="str">
        <f t="shared" si="33"/>
        <v/>
      </c>
      <c r="N319" s="139" t="str">
        <f t="shared" si="34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0"/>
        <v/>
      </c>
      <c r="E320" s="149"/>
      <c r="F320" s="144" t="str">
        <f t="shared" si="31"/>
        <v/>
      </c>
      <c r="G320" s="183"/>
      <c r="H320" s="144" t="str">
        <f t="shared" si="32"/>
        <v/>
      </c>
      <c r="I320" s="182"/>
      <c r="J320" s="182"/>
      <c r="K320" s="182"/>
      <c r="M320" s="139" t="str">
        <f t="shared" si="33"/>
        <v/>
      </c>
      <c r="N320" s="139" t="str">
        <f t="shared" si="34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0"/>
        <v/>
      </c>
      <c r="E321" s="149"/>
      <c r="F321" s="144" t="str">
        <f t="shared" si="31"/>
        <v/>
      </c>
      <c r="G321" s="183"/>
      <c r="H321" s="144" t="str">
        <f t="shared" si="32"/>
        <v/>
      </c>
      <c r="I321" s="182"/>
      <c r="J321" s="182"/>
      <c r="K321" s="182"/>
      <c r="M321" s="139" t="str">
        <f t="shared" si="33"/>
        <v/>
      </c>
      <c r="N321" s="139" t="str">
        <f t="shared" si="34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0"/>
        <v/>
      </c>
      <c r="E322" s="149"/>
      <c r="F322" s="144" t="str">
        <f t="shared" si="31"/>
        <v/>
      </c>
      <c r="G322" s="183"/>
      <c r="H322" s="144" t="str">
        <f t="shared" si="32"/>
        <v/>
      </c>
      <c r="I322" s="182"/>
      <c r="J322" s="182"/>
      <c r="K322" s="182"/>
      <c r="M322" s="139" t="str">
        <f t="shared" si="33"/>
        <v/>
      </c>
      <c r="N322" s="139" t="str">
        <f t="shared" si="34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0"/>
        <v/>
      </c>
      <c r="E323" s="149"/>
      <c r="F323" s="144" t="str">
        <f t="shared" si="31"/>
        <v/>
      </c>
      <c r="G323" s="183"/>
      <c r="H323" s="144" t="str">
        <f t="shared" si="32"/>
        <v/>
      </c>
      <c r="I323" s="182"/>
      <c r="J323" s="182"/>
      <c r="K323" s="182"/>
      <c r="M323" s="139" t="str">
        <f t="shared" si="33"/>
        <v/>
      </c>
      <c r="N323" s="139" t="str">
        <f t="shared" si="34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5">IFERROR(VLOOKUP(C324,$O$6:$P$23,2,FALSE),"")</f>
        <v/>
      </c>
      <c r="E324" s="149"/>
      <c r="F324" s="144" t="str">
        <f t="shared" ref="F324:F387" si="36">IFERROR(VLOOKUP(E324,$R$5:$T$129,2,FALSE),"")</f>
        <v/>
      </c>
      <c r="G324" s="183"/>
      <c r="H324" s="144" t="str">
        <f t="shared" ref="H324:H387" si="37">IFERROR(VLOOKUP(G324,$X$6:$Y$297,2,FALSE),"")</f>
        <v/>
      </c>
      <c r="I324" s="182"/>
      <c r="J324" s="182"/>
      <c r="K324" s="182"/>
      <c r="M324" s="139" t="str">
        <f t="shared" ref="M324:M387" si="38">LEFT(E324,3)</f>
        <v/>
      </c>
      <c r="N324" s="139" t="str">
        <f t="shared" ref="N324:N387" si="39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5"/>
        <v/>
      </c>
      <c r="E325" s="149"/>
      <c r="F325" s="144" t="str">
        <f t="shared" si="36"/>
        <v/>
      </c>
      <c r="G325" s="183"/>
      <c r="H325" s="144" t="str">
        <f t="shared" si="37"/>
        <v/>
      </c>
      <c r="I325" s="182"/>
      <c r="J325" s="182"/>
      <c r="K325" s="182"/>
      <c r="M325" s="139" t="str">
        <f t="shared" si="38"/>
        <v/>
      </c>
      <c r="N325" s="139" t="str">
        <f t="shared" si="39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5"/>
        <v/>
      </c>
      <c r="E326" s="149"/>
      <c r="F326" s="144" t="str">
        <f t="shared" si="36"/>
        <v/>
      </c>
      <c r="G326" s="183"/>
      <c r="H326" s="144" t="str">
        <f t="shared" si="37"/>
        <v/>
      </c>
      <c r="I326" s="182"/>
      <c r="J326" s="182"/>
      <c r="K326" s="182"/>
      <c r="M326" s="139" t="str">
        <f t="shared" si="38"/>
        <v/>
      </c>
      <c r="N326" s="139" t="str">
        <f t="shared" si="39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5"/>
        <v/>
      </c>
      <c r="E327" s="149"/>
      <c r="F327" s="144" t="str">
        <f t="shared" si="36"/>
        <v/>
      </c>
      <c r="G327" s="183"/>
      <c r="H327" s="144" t="str">
        <f t="shared" si="37"/>
        <v/>
      </c>
      <c r="I327" s="182"/>
      <c r="J327" s="182"/>
      <c r="K327" s="182"/>
      <c r="M327" s="139" t="str">
        <f t="shared" si="38"/>
        <v/>
      </c>
      <c r="N327" s="139" t="str">
        <f t="shared" si="39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5"/>
        <v/>
      </c>
      <c r="E328" s="149"/>
      <c r="F328" s="144" t="str">
        <f t="shared" si="36"/>
        <v/>
      </c>
      <c r="G328" s="183"/>
      <c r="H328" s="144" t="str">
        <f t="shared" si="37"/>
        <v/>
      </c>
      <c r="I328" s="182"/>
      <c r="J328" s="182"/>
      <c r="K328" s="182"/>
      <c r="M328" s="139" t="str">
        <f t="shared" si="38"/>
        <v/>
      </c>
      <c r="N328" s="139" t="str">
        <f t="shared" si="39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5"/>
        <v/>
      </c>
      <c r="E329" s="149"/>
      <c r="F329" s="144" t="str">
        <f t="shared" si="36"/>
        <v/>
      </c>
      <c r="G329" s="183"/>
      <c r="H329" s="144" t="str">
        <f t="shared" si="37"/>
        <v/>
      </c>
      <c r="I329" s="182"/>
      <c r="J329" s="182"/>
      <c r="K329" s="182"/>
      <c r="M329" s="139" t="str">
        <f t="shared" si="38"/>
        <v/>
      </c>
      <c r="N329" s="139" t="str">
        <f t="shared" si="39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5"/>
        <v/>
      </c>
      <c r="E330" s="149"/>
      <c r="F330" s="144" t="str">
        <f t="shared" si="36"/>
        <v/>
      </c>
      <c r="G330" s="183"/>
      <c r="H330" s="144" t="str">
        <f t="shared" si="37"/>
        <v/>
      </c>
      <c r="I330" s="182"/>
      <c r="J330" s="182"/>
      <c r="K330" s="182"/>
      <c r="M330" s="139" t="str">
        <f t="shared" si="38"/>
        <v/>
      </c>
      <c r="N330" s="139" t="str">
        <f t="shared" si="39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5"/>
        <v/>
      </c>
      <c r="E331" s="149"/>
      <c r="F331" s="144" t="str">
        <f t="shared" si="36"/>
        <v/>
      </c>
      <c r="G331" s="183"/>
      <c r="H331" s="144" t="str">
        <f t="shared" si="37"/>
        <v/>
      </c>
      <c r="I331" s="182"/>
      <c r="J331" s="182"/>
      <c r="K331" s="182"/>
      <c r="M331" s="139" t="str">
        <f t="shared" si="38"/>
        <v/>
      </c>
      <c r="N331" s="139" t="str">
        <f t="shared" si="39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5"/>
        <v/>
      </c>
      <c r="E332" s="149"/>
      <c r="F332" s="144" t="str">
        <f t="shared" si="36"/>
        <v/>
      </c>
      <c r="G332" s="183"/>
      <c r="H332" s="144" t="str">
        <f t="shared" si="37"/>
        <v/>
      </c>
      <c r="I332" s="182"/>
      <c r="J332" s="182"/>
      <c r="K332" s="182"/>
      <c r="M332" s="139" t="str">
        <f t="shared" si="38"/>
        <v/>
      </c>
      <c r="N332" s="139" t="str">
        <f t="shared" si="39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5"/>
        <v/>
      </c>
      <c r="E333" s="149"/>
      <c r="F333" s="144" t="str">
        <f t="shared" si="36"/>
        <v/>
      </c>
      <c r="G333" s="183"/>
      <c r="H333" s="144" t="str">
        <f t="shared" si="37"/>
        <v/>
      </c>
      <c r="I333" s="182"/>
      <c r="J333" s="182"/>
      <c r="K333" s="182"/>
      <c r="M333" s="139" t="str">
        <f t="shared" si="38"/>
        <v/>
      </c>
      <c r="N333" s="139" t="str">
        <f t="shared" si="39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5"/>
        <v/>
      </c>
      <c r="E334" s="149"/>
      <c r="F334" s="144" t="str">
        <f t="shared" si="36"/>
        <v/>
      </c>
      <c r="G334" s="183"/>
      <c r="H334" s="144" t="str">
        <f t="shared" si="37"/>
        <v/>
      </c>
      <c r="I334" s="182"/>
      <c r="J334" s="182"/>
      <c r="K334" s="182"/>
      <c r="M334" s="139" t="str">
        <f t="shared" si="38"/>
        <v/>
      </c>
      <c r="N334" s="139" t="str">
        <f t="shared" si="39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5"/>
        <v/>
      </c>
      <c r="E335" s="149"/>
      <c r="F335" s="144" t="str">
        <f t="shared" si="36"/>
        <v/>
      </c>
      <c r="G335" s="183"/>
      <c r="H335" s="144" t="str">
        <f t="shared" si="37"/>
        <v/>
      </c>
      <c r="I335" s="182"/>
      <c r="J335" s="182"/>
      <c r="K335" s="182"/>
      <c r="M335" s="139" t="str">
        <f t="shared" si="38"/>
        <v/>
      </c>
      <c r="N335" s="139" t="str">
        <f t="shared" si="39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5"/>
        <v/>
      </c>
      <c r="E336" s="149"/>
      <c r="F336" s="144" t="str">
        <f t="shared" si="36"/>
        <v/>
      </c>
      <c r="G336" s="183"/>
      <c r="H336" s="144" t="str">
        <f t="shared" si="37"/>
        <v/>
      </c>
      <c r="I336" s="182"/>
      <c r="J336" s="182"/>
      <c r="K336" s="182"/>
      <c r="M336" s="139" t="str">
        <f t="shared" si="38"/>
        <v/>
      </c>
      <c r="N336" s="139" t="str">
        <f t="shared" si="39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5"/>
        <v/>
      </c>
      <c r="E337" s="149"/>
      <c r="F337" s="144" t="str">
        <f t="shared" si="36"/>
        <v/>
      </c>
      <c r="G337" s="183"/>
      <c r="H337" s="144" t="str">
        <f t="shared" si="37"/>
        <v/>
      </c>
      <c r="I337" s="182"/>
      <c r="J337" s="182"/>
      <c r="K337" s="182"/>
      <c r="M337" s="139" t="str">
        <f t="shared" si="38"/>
        <v/>
      </c>
      <c r="N337" s="139" t="str">
        <f t="shared" si="39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5"/>
        <v/>
      </c>
      <c r="E338" s="149"/>
      <c r="F338" s="144" t="str">
        <f t="shared" si="36"/>
        <v/>
      </c>
      <c r="G338" s="183"/>
      <c r="H338" s="144" t="str">
        <f t="shared" si="37"/>
        <v/>
      </c>
      <c r="I338" s="182"/>
      <c r="J338" s="182"/>
      <c r="K338" s="182"/>
      <c r="M338" s="139" t="str">
        <f t="shared" si="38"/>
        <v/>
      </c>
      <c r="N338" s="139" t="str">
        <f t="shared" si="39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5"/>
        <v/>
      </c>
      <c r="E339" s="149"/>
      <c r="F339" s="144" t="str">
        <f t="shared" si="36"/>
        <v/>
      </c>
      <c r="G339" s="183"/>
      <c r="H339" s="144" t="str">
        <f t="shared" si="37"/>
        <v/>
      </c>
      <c r="I339" s="182"/>
      <c r="J339" s="182"/>
      <c r="K339" s="182"/>
      <c r="M339" s="139" t="str">
        <f t="shared" si="38"/>
        <v/>
      </c>
      <c r="N339" s="139" t="str">
        <f t="shared" si="39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5"/>
        <v/>
      </c>
      <c r="E340" s="149"/>
      <c r="F340" s="144" t="str">
        <f t="shared" si="36"/>
        <v/>
      </c>
      <c r="G340" s="183"/>
      <c r="H340" s="144" t="str">
        <f t="shared" si="37"/>
        <v/>
      </c>
      <c r="I340" s="182"/>
      <c r="J340" s="182"/>
      <c r="K340" s="182"/>
      <c r="M340" s="139" t="str">
        <f t="shared" si="38"/>
        <v/>
      </c>
      <c r="N340" s="139" t="str">
        <f t="shared" si="39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5"/>
        <v/>
      </c>
      <c r="E341" s="149"/>
      <c r="F341" s="144" t="str">
        <f t="shared" si="36"/>
        <v/>
      </c>
      <c r="G341" s="183"/>
      <c r="H341" s="144" t="str">
        <f t="shared" si="37"/>
        <v/>
      </c>
      <c r="I341" s="182"/>
      <c r="J341" s="182"/>
      <c r="K341" s="182"/>
      <c r="M341" s="139" t="str">
        <f t="shared" si="38"/>
        <v/>
      </c>
      <c r="N341" s="139" t="str">
        <f t="shared" si="39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5"/>
        <v/>
      </c>
      <c r="E342" s="149"/>
      <c r="F342" s="144" t="str">
        <f t="shared" si="36"/>
        <v/>
      </c>
      <c r="G342" s="183"/>
      <c r="H342" s="144" t="str">
        <f t="shared" si="37"/>
        <v/>
      </c>
      <c r="I342" s="182"/>
      <c r="J342" s="182"/>
      <c r="K342" s="182"/>
      <c r="M342" s="139" t="str">
        <f t="shared" si="38"/>
        <v/>
      </c>
      <c r="N342" s="139" t="str">
        <f t="shared" si="39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5"/>
        <v/>
      </c>
      <c r="E343" s="149"/>
      <c r="F343" s="144" t="str">
        <f t="shared" si="36"/>
        <v/>
      </c>
      <c r="G343" s="183"/>
      <c r="H343" s="144" t="str">
        <f t="shared" si="37"/>
        <v/>
      </c>
      <c r="I343" s="182"/>
      <c r="J343" s="182"/>
      <c r="K343" s="182"/>
      <c r="M343" s="139" t="str">
        <f t="shared" si="38"/>
        <v/>
      </c>
      <c r="N343" s="139" t="str">
        <f t="shared" si="39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5"/>
        <v/>
      </c>
      <c r="E344" s="149"/>
      <c r="F344" s="144" t="str">
        <f t="shared" si="36"/>
        <v/>
      </c>
      <c r="G344" s="183"/>
      <c r="H344" s="144" t="str">
        <f t="shared" si="37"/>
        <v/>
      </c>
      <c r="I344" s="182"/>
      <c r="J344" s="182"/>
      <c r="K344" s="182"/>
      <c r="M344" s="139" t="str">
        <f t="shared" si="38"/>
        <v/>
      </c>
      <c r="N344" s="139" t="str">
        <f t="shared" si="39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5"/>
        <v/>
      </c>
      <c r="E345" s="149"/>
      <c r="F345" s="144" t="str">
        <f t="shared" si="36"/>
        <v/>
      </c>
      <c r="G345" s="183"/>
      <c r="H345" s="144" t="str">
        <f t="shared" si="37"/>
        <v/>
      </c>
      <c r="I345" s="182"/>
      <c r="J345" s="182"/>
      <c r="K345" s="182"/>
      <c r="M345" s="139" t="str">
        <f t="shared" si="38"/>
        <v/>
      </c>
      <c r="N345" s="139" t="str">
        <f t="shared" si="39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5"/>
        <v/>
      </c>
      <c r="E346" s="149"/>
      <c r="F346" s="144" t="str">
        <f t="shared" si="36"/>
        <v/>
      </c>
      <c r="G346" s="183"/>
      <c r="H346" s="144" t="str">
        <f t="shared" si="37"/>
        <v/>
      </c>
      <c r="I346" s="182"/>
      <c r="J346" s="182"/>
      <c r="K346" s="182"/>
      <c r="M346" s="139" t="str">
        <f t="shared" si="38"/>
        <v/>
      </c>
      <c r="N346" s="139" t="str">
        <f t="shared" si="39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5"/>
        <v/>
      </c>
      <c r="E347" s="149"/>
      <c r="F347" s="144" t="str">
        <f t="shared" si="36"/>
        <v/>
      </c>
      <c r="G347" s="183"/>
      <c r="H347" s="144" t="str">
        <f t="shared" si="37"/>
        <v/>
      </c>
      <c r="I347" s="182"/>
      <c r="J347" s="182"/>
      <c r="K347" s="182"/>
      <c r="M347" s="139" t="str">
        <f t="shared" si="38"/>
        <v/>
      </c>
      <c r="N347" s="139" t="str">
        <f t="shared" si="39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5"/>
        <v/>
      </c>
      <c r="E348" s="149"/>
      <c r="F348" s="144" t="str">
        <f t="shared" si="36"/>
        <v/>
      </c>
      <c r="G348" s="183"/>
      <c r="H348" s="144" t="str">
        <f t="shared" si="37"/>
        <v/>
      </c>
      <c r="I348" s="182"/>
      <c r="J348" s="182"/>
      <c r="K348" s="182"/>
      <c r="M348" s="139" t="str">
        <f t="shared" si="38"/>
        <v/>
      </c>
      <c r="N348" s="139" t="str">
        <f t="shared" si="39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5"/>
        <v/>
      </c>
      <c r="E349" s="149"/>
      <c r="F349" s="144" t="str">
        <f t="shared" si="36"/>
        <v/>
      </c>
      <c r="G349" s="183"/>
      <c r="H349" s="144" t="str">
        <f t="shared" si="37"/>
        <v/>
      </c>
      <c r="I349" s="182"/>
      <c r="J349" s="182"/>
      <c r="K349" s="182"/>
      <c r="M349" s="139" t="str">
        <f t="shared" si="38"/>
        <v/>
      </c>
      <c r="N349" s="139" t="str">
        <f t="shared" si="39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5"/>
        <v/>
      </c>
      <c r="E350" s="149"/>
      <c r="F350" s="144" t="str">
        <f t="shared" si="36"/>
        <v/>
      </c>
      <c r="G350" s="183"/>
      <c r="H350" s="144" t="str">
        <f t="shared" si="37"/>
        <v/>
      </c>
      <c r="I350" s="182"/>
      <c r="J350" s="182"/>
      <c r="K350" s="182"/>
      <c r="M350" s="139" t="str">
        <f t="shared" si="38"/>
        <v/>
      </c>
      <c r="N350" s="139" t="str">
        <f t="shared" si="39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5"/>
        <v/>
      </c>
      <c r="E351" s="149"/>
      <c r="F351" s="144" t="str">
        <f t="shared" si="36"/>
        <v/>
      </c>
      <c r="G351" s="183"/>
      <c r="H351" s="144" t="str">
        <f t="shared" si="37"/>
        <v/>
      </c>
      <c r="I351" s="182"/>
      <c r="J351" s="182"/>
      <c r="K351" s="182"/>
      <c r="M351" s="139" t="str">
        <f t="shared" si="38"/>
        <v/>
      </c>
      <c r="N351" s="139" t="str">
        <f t="shared" si="39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5"/>
        <v/>
      </c>
      <c r="E352" s="149"/>
      <c r="F352" s="144" t="str">
        <f t="shared" si="36"/>
        <v/>
      </c>
      <c r="G352" s="183"/>
      <c r="H352" s="144" t="str">
        <f t="shared" si="37"/>
        <v/>
      </c>
      <c r="I352" s="182"/>
      <c r="J352" s="182"/>
      <c r="K352" s="182"/>
      <c r="M352" s="139" t="str">
        <f t="shared" si="38"/>
        <v/>
      </c>
      <c r="N352" s="139" t="str">
        <f t="shared" si="39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5"/>
        <v/>
      </c>
      <c r="E353" s="149"/>
      <c r="F353" s="144" t="str">
        <f t="shared" si="36"/>
        <v/>
      </c>
      <c r="G353" s="183"/>
      <c r="H353" s="144" t="str">
        <f t="shared" si="37"/>
        <v/>
      </c>
      <c r="I353" s="182"/>
      <c r="J353" s="182"/>
      <c r="K353" s="182"/>
      <c r="M353" s="139" t="str">
        <f t="shared" si="38"/>
        <v/>
      </c>
      <c r="N353" s="139" t="str">
        <f t="shared" si="39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5"/>
        <v/>
      </c>
      <c r="E354" s="149"/>
      <c r="F354" s="144" t="str">
        <f t="shared" si="36"/>
        <v/>
      </c>
      <c r="G354" s="183"/>
      <c r="H354" s="144" t="str">
        <f t="shared" si="37"/>
        <v/>
      </c>
      <c r="I354" s="182"/>
      <c r="J354" s="182"/>
      <c r="K354" s="182"/>
      <c r="M354" s="139" t="str">
        <f t="shared" si="38"/>
        <v/>
      </c>
      <c r="N354" s="139" t="str">
        <f t="shared" si="39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5"/>
        <v/>
      </c>
      <c r="E355" s="149"/>
      <c r="F355" s="144" t="str">
        <f t="shared" si="36"/>
        <v/>
      </c>
      <c r="G355" s="183"/>
      <c r="H355" s="144" t="str">
        <f t="shared" si="37"/>
        <v/>
      </c>
      <c r="I355" s="182"/>
      <c r="J355" s="182"/>
      <c r="K355" s="182"/>
      <c r="M355" s="139" t="str">
        <f t="shared" si="38"/>
        <v/>
      </c>
      <c r="N355" s="139" t="str">
        <f t="shared" si="39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5"/>
        <v/>
      </c>
      <c r="E356" s="149"/>
      <c r="F356" s="144" t="str">
        <f t="shared" si="36"/>
        <v/>
      </c>
      <c r="G356" s="183"/>
      <c r="H356" s="144" t="str">
        <f t="shared" si="37"/>
        <v/>
      </c>
      <c r="I356" s="182"/>
      <c r="J356" s="182"/>
      <c r="K356" s="182"/>
      <c r="M356" s="139" t="str">
        <f t="shared" si="38"/>
        <v/>
      </c>
      <c r="N356" s="139" t="str">
        <f t="shared" si="39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5"/>
        <v/>
      </c>
      <c r="E357" s="149"/>
      <c r="F357" s="144" t="str">
        <f t="shared" si="36"/>
        <v/>
      </c>
      <c r="G357" s="183"/>
      <c r="H357" s="144" t="str">
        <f t="shared" si="37"/>
        <v/>
      </c>
      <c r="I357" s="182"/>
      <c r="J357" s="182"/>
      <c r="K357" s="182"/>
      <c r="M357" s="139" t="str">
        <f t="shared" si="38"/>
        <v/>
      </c>
      <c r="N357" s="139" t="str">
        <f t="shared" si="39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5"/>
        <v/>
      </c>
      <c r="E358" s="149"/>
      <c r="F358" s="144" t="str">
        <f t="shared" si="36"/>
        <v/>
      </c>
      <c r="G358" s="183"/>
      <c r="H358" s="144" t="str">
        <f t="shared" si="37"/>
        <v/>
      </c>
      <c r="I358" s="182"/>
      <c r="J358" s="182"/>
      <c r="K358" s="182"/>
      <c r="M358" s="139" t="str">
        <f t="shared" si="38"/>
        <v/>
      </c>
      <c r="N358" s="139" t="str">
        <f t="shared" si="39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5"/>
        <v/>
      </c>
      <c r="E359" s="149"/>
      <c r="F359" s="144" t="str">
        <f t="shared" si="36"/>
        <v/>
      </c>
      <c r="G359" s="183"/>
      <c r="H359" s="144" t="str">
        <f t="shared" si="37"/>
        <v/>
      </c>
      <c r="I359" s="182"/>
      <c r="J359" s="182"/>
      <c r="K359" s="182"/>
      <c r="M359" s="139" t="str">
        <f t="shared" si="38"/>
        <v/>
      </c>
      <c r="N359" s="139" t="str">
        <f t="shared" si="39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5"/>
        <v/>
      </c>
      <c r="E360" s="149"/>
      <c r="F360" s="144" t="str">
        <f t="shared" si="36"/>
        <v/>
      </c>
      <c r="G360" s="183"/>
      <c r="H360" s="144" t="str">
        <f t="shared" si="37"/>
        <v/>
      </c>
      <c r="I360" s="182"/>
      <c r="J360" s="182"/>
      <c r="K360" s="182"/>
      <c r="M360" s="139" t="str">
        <f t="shared" si="38"/>
        <v/>
      </c>
      <c r="N360" s="139" t="str">
        <f t="shared" si="39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5"/>
        <v/>
      </c>
      <c r="E361" s="149"/>
      <c r="F361" s="144" t="str">
        <f t="shared" si="36"/>
        <v/>
      </c>
      <c r="G361" s="183"/>
      <c r="H361" s="144" t="str">
        <f t="shared" si="37"/>
        <v/>
      </c>
      <c r="I361" s="182"/>
      <c r="J361" s="182"/>
      <c r="K361" s="182"/>
      <c r="M361" s="139" t="str">
        <f t="shared" si="38"/>
        <v/>
      </c>
      <c r="N361" s="139" t="str">
        <f t="shared" si="39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5"/>
        <v/>
      </c>
      <c r="E362" s="149"/>
      <c r="F362" s="144" t="str">
        <f t="shared" si="36"/>
        <v/>
      </c>
      <c r="G362" s="183"/>
      <c r="H362" s="144" t="str">
        <f t="shared" si="37"/>
        <v/>
      </c>
      <c r="I362" s="182"/>
      <c r="J362" s="182"/>
      <c r="K362" s="182"/>
      <c r="M362" s="139" t="str">
        <f t="shared" si="38"/>
        <v/>
      </c>
      <c r="N362" s="139" t="str">
        <f t="shared" si="39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5"/>
        <v/>
      </c>
      <c r="E363" s="149"/>
      <c r="F363" s="144" t="str">
        <f t="shared" si="36"/>
        <v/>
      </c>
      <c r="G363" s="183"/>
      <c r="H363" s="144" t="str">
        <f t="shared" si="37"/>
        <v/>
      </c>
      <c r="I363" s="182"/>
      <c r="J363" s="182"/>
      <c r="K363" s="182"/>
      <c r="M363" s="139" t="str">
        <f t="shared" si="38"/>
        <v/>
      </c>
      <c r="N363" s="139" t="str">
        <f t="shared" si="39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5"/>
        <v/>
      </c>
      <c r="E364" s="149"/>
      <c r="F364" s="144" t="str">
        <f t="shared" si="36"/>
        <v/>
      </c>
      <c r="G364" s="183"/>
      <c r="H364" s="144" t="str">
        <f t="shared" si="37"/>
        <v/>
      </c>
      <c r="I364" s="182"/>
      <c r="J364" s="182"/>
      <c r="K364" s="182"/>
      <c r="M364" s="139" t="str">
        <f t="shared" si="38"/>
        <v/>
      </c>
      <c r="N364" s="139" t="str">
        <f t="shared" si="39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5"/>
        <v/>
      </c>
      <c r="E365" s="149"/>
      <c r="F365" s="144" t="str">
        <f t="shared" si="36"/>
        <v/>
      </c>
      <c r="G365" s="183"/>
      <c r="H365" s="144" t="str">
        <f t="shared" si="37"/>
        <v/>
      </c>
      <c r="I365" s="182"/>
      <c r="J365" s="182"/>
      <c r="K365" s="182"/>
      <c r="M365" s="139" t="str">
        <f t="shared" si="38"/>
        <v/>
      </c>
      <c r="N365" s="139" t="str">
        <f t="shared" si="39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5"/>
        <v/>
      </c>
      <c r="E366" s="149"/>
      <c r="F366" s="144" t="str">
        <f t="shared" si="36"/>
        <v/>
      </c>
      <c r="G366" s="183"/>
      <c r="H366" s="144" t="str">
        <f t="shared" si="37"/>
        <v/>
      </c>
      <c r="I366" s="182"/>
      <c r="J366" s="182"/>
      <c r="K366" s="182"/>
      <c r="M366" s="139" t="str">
        <f t="shared" si="38"/>
        <v/>
      </c>
      <c r="N366" s="139" t="str">
        <f t="shared" si="39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5"/>
        <v/>
      </c>
      <c r="E367" s="149"/>
      <c r="F367" s="144" t="str">
        <f t="shared" si="36"/>
        <v/>
      </c>
      <c r="G367" s="183"/>
      <c r="H367" s="144" t="str">
        <f t="shared" si="37"/>
        <v/>
      </c>
      <c r="I367" s="182"/>
      <c r="J367" s="182"/>
      <c r="K367" s="182"/>
      <c r="M367" s="139" t="str">
        <f t="shared" si="38"/>
        <v/>
      </c>
      <c r="N367" s="139" t="str">
        <f t="shared" si="39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5"/>
        <v/>
      </c>
      <c r="E368" s="149"/>
      <c r="F368" s="144" t="str">
        <f t="shared" si="36"/>
        <v/>
      </c>
      <c r="G368" s="183"/>
      <c r="H368" s="144" t="str">
        <f t="shared" si="37"/>
        <v/>
      </c>
      <c r="I368" s="182"/>
      <c r="J368" s="182"/>
      <c r="K368" s="182"/>
      <c r="M368" s="139" t="str">
        <f t="shared" si="38"/>
        <v/>
      </c>
      <c r="N368" s="139" t="str">
        <f t="shared" si="39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5"/>
        <v/>
      </c>
      <c r="E369" s="149"/>
      <c r="F369" s="144" t="str">
        <f t="shared" si="36"/>
        <v/>
      </c>
      <c r="G369" s="183"/>
      <c r="H369" s="144" t="str">
        <f t="shared" si="37"/>
        <v/>
      </c>
      <c r="I369" s="182"/>
      <c r="J369" s="182"/>
      <c r="K369" s="182"/>
      <c r="M369" s="139" t="str">
        <f t="shared" si="38"/>
        <v/>
      </c>
      <c r="N369" s="139" t="str">
        <f t="shared" si="39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5"/>
        <v/>
      </c>
      <c r="E370" s="149"/>
      <c r="F370" s="144" t="str">
        <f t="shared" si="36"/>
        <v/>
      </c>
      <c r="G370" s="183"/>
      <c r="H370" s="144" t="str">
        <f t="shared" si="37"/>
        <v/>
      </c>
      <c r="I370" s="182"/>
      <c r="J370" s="182"/>
      <c r="K370" s="182"/>
      <c r="M370" s="139" t="str">
        <f t="shared" si="38"/>
        <v/>
      </c>
      <c r="N370" s="139" t="str">
        <f t="shared" si="39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5"/>
        <v/>
      </c>
      <c r="E371" s="149"/>
      <c r="F371" s="144" t="str">
        <f t="shared" si="36"/>
        <v/>
      </c>
      <c r="G371" s="183"/>
      <c r="H371" s="144" t="str">
        <f t="shared" si="37"/>
        <v/>
      </c>
      <c r="I371" s="182"/>
      <c r="J371" s="182"/>
      <c r="K371" s="182"/>
      <c r="M371" s="139" t="str">
        <f t="shared" si="38"/>
        <v/>
      </c>
      <c r="N371" s="139" t="str">
        <f t="shared" si="39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5"/>
        <v/>
      </c>
      <c r="E372" s="149"/>
      <c r="F372" s="144" t="str">
        <f t="shared" si="36"/>
        <v/>
      </c>
      <c r="G372" s="183"/>
      <c r="H372" s="144" t="str">
        <f t="shared" si="37"/>
        <v/>
      </c>
      <c r="I372" s="182"/>
      <c r="J372" s="182"/>
      <c r="K372" s="182"/>
      <c r="M372" s="139" t="str">
        <f t="shared" si="38"/>
        <v/>
      </c>
      <c r="N372" s="139" t="str">
        <f t="shared" si="39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5"/>
        <v/>
      </c>
      <c r="E373" s="149"/>
      <c r="F373" s="144" t="str">
        <f t="shared" si="36"/>
        <v/>
      </c>
      <c r="G373" s="183"/>
      <c r="H373" s="144" t="str">
        <f t="shared" si="37"/>
        <v/>
      </c>
      <c r="I373" s="182"/>
      <c r="J373" s="182"/>
      <c r="K373" s="182"/>
      <c r="M373" s="139" t="str">
        <f t="shared" si="38"/>
        <v/>
      </c>
      <c r="N373" s="139" t="str">
        <f t="shared" si="39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5"/>
        <v/>
      </c>
      <c r="E374" s="149"/>
      <c r="F374" s="144" t="str">
        <f t="shared" si="36"/>
        <v/>
      </c>
      <c r="G374" s="183"/>
      <c r="H374" s="144" t="str">
        <f t="shared" si="37"/>
        <v/>
      </c>
      <c r="I374" s="182"/>
      <c r="J374" s="182"/>
      <c r="K374" s="182"/>
      <c r="M374" s="139" t="str">
        <f t="shared" si="38"/>
        <v/>
      </c>
      <c r="N374" s="139" t="str">
        <f t="shared" si="39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5"/>
        <v/>
      </c>
      <c r="E375" s="149"/>
      <c r="F375" s="144" t="str">
        <f t="shared" si="36"/>
        <v/>
      </c>
      <c r="G375" s="183"/>
      <c r="H375" s="144" t="str">
        <f t="shared" si="37"/>
        <v/>
      </c>
      <c r="I375" s="182"/>
      <c r="J375" s="182"/>
      <c r="K375" s="182"/>
      <c r="M375" s="139" t="str">
        <f t="shared" si="38"/>
        <v/>
      </c>
      <c r="N375" s="139" t="str">
        <f t="shared" si="39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5"/>
        <v/>
      </c>
      <c r="E376" s="149"/>
      <c r="F376" s="144" t="str">
        <f t="shared" si="36"/>
        <v/>
      </c>
      <c r="G376" s="183"/>
      <c r="H376" s="144" t="str">
        <f t="shared" si="37"/>
        <v/>
      </c>
      <c r="I376" s="182"/>
      <c r="J376" s="182"/>
      <c r="K376" s="182"/>
      <c r="M376" s="139" t="str">
        <f t="shared" si="38"/>
        <v/>
      </c>
      <c r="N376" s="139" t="str">
        <f t="shared" si="39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5"/>
        <v/>
      </c>
      <c r="E377" s="149"/>
      <c r="F377" s="144" t="str">
        <f t="shared" si="36"/>
        <v/>
      </c>
      <c r="G377" s="183"/>
      <c r="H377" s="144" t="str">
        <f t="shared" si="37"/>
        <v/>
      </c>
      <c r="I377" s="182"/>
      <c r="J377" s="182"/>
      <c r="K377" s="182"/>
      <c r="M377" s="139" t="str">
        <f t="shared" si="38"/>
        <v/>
      </c>
      <c r="N377" s="139" t="str">
        <f t="shared" si="39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5"/>
        <v/>
      </c>
      <c r="E378" s="149"/>
      <c r="F378" s="144" t="str">
        <f t="shared" si="36"/>
        <v/>
      </c>
      <c r="G378" s="183"/>
      <c r="H378" s="144" t="str">
        <f t="shared" si="37"/>
        <v/>
      </c>
      <c r="I378" s="182"/>
      <c r="J378" s="182"/>
      <c r="K378" s="182"/>
      <c r="M378" s="139" t="str">
        <f t="shared" si="38"/>
        <v/>
      </c>
      <c r="N378" s="139" t="str">
        <f t="shared" si="39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5"/>
        <v/>
      </c>
      <c r="E379" s="149"/>
      <c r="F379" s="144" t="str">
        <f t="shared" si="36"/>
        <v/>
      </c>
      <c r="G379" s="183"/>
      <c r="H379" s="144" t="str">
        <f t="shared" si="37"/>
        <v/>
      </c>
      <c r="I379" s="182"/>
      <c r="J379" s="182"/>
      <c r="K379" s="182"/>
      <c r="M379" s="139" t="str">
        <f t="shared" si="38"/>
        <v/>
      </c>
      <c r="N379" s="139" t="str">
        <f t="shared" si="39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5"/>
        <v/>
      </c>
      <c r="E380" s="149"/>
      <c r="F380" s="144" t="str">
        <f t="shared" si="36"/>
        <v/>
      </c>
      <c r="G380" s="183"/>
      <c r="H380" s="144" t="str">
        <f t="shared" si="37"/>
        <v/>
      </c>
      <c r="I380" s="182"/>
      <c r="J380" s="182"/>
      <c r="K380" s="182"/>
      <c r="M380" s="139" t="str">
        <f t="shared" si="38"/>
        <v/>
      </c>
      <c r="N380" s="139" t="str">
        <f t="shared" si="39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5"/>
        <v/>
      </c>
      <c r="E381" s="149"/>
      <c r="F381" s="144" t="str">
        <f t="shared" si="36"/>
        <v/>
      </c>
      <c r="G381" s="183"/>
      <c r="H381" s="144" t="str">
        <f t="shared" si="37"/>
        <v/>
      </c>
      <c r="I381" s="182"/>
      <c r="J381" s="182"/>
      <c r="K381" s="182"/>
      <c r="M381" s="139" t="str">
        <f t="shared" si="38"/>
        <v/>
      </c>
      <c r="N381" s="139" t="str">
        <f t="shared" si="39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5"/>
        <v/>
      </c>
      <c r="E382" s="149"/>
      <c r="F382" s="144" t="str">
        <f t="shared" si="36"/>
        <v/>
      </c>
      <c r="G382" s="183"/>
      <c r="H382" s="144" t="str">
        <f t="shared" si="37"/>
        <v/>
      </c>
      <c r="I382" s="182"/>
      <c r="J382" s="182"/>
      <c r="K382" s="182"/>
      <c r="M382" s="139" t="str">
        <f t="shared" si="38"/>
        <v/>
      </c>
      <c r="N382" s="139" t="str">
        <f t="shared" si="39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5"/>
        <v/>
      </c>
      <c r="E383" s="149"/>
      <c r="F383" s="144" t="str">
        <f t="shared" si="36"/>
        <v/>
      </c>
      <c r="G383" s="183"/>
      <c r="H383" s="144" t="str">
        <f t="shared" si="37"/>
        <v/>
      </c>
      <c r="I383" s="182"/>
      <c r="J383" s="182"/>
      <c r="K383" s="182"/>
      <c r="M383" s="139" t="str">
        <f t="shared" si="38"/>
        <v/>
      </c>
      <c r="N383" s="139" t="str">
        <f t="shared" si="39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5"/>
        <v/>
      </c>
      <c r="E384" s="149"/>
      <c r="F384" s="144" t="str">
        <f t="shared" si="36"/>
        <v/>
      </c>
      <c r="G384" s="183"/>
      <c r="H384" s="144" t="str">
        <f t="shared" si="37"/>
        <v/>
      </c>
      <c r="I384" s="182"/>
      <c r="J384" s="182"/>
      <c r="K384" s="182"/>
      <c r="M384" s="139" t="str">
        <f t="shared" si="38"/>
        <v/>
      </c>
      <c r="N384" s="139" t="str">
        <f t="shared" si="39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5"/>
        <v/>
      </c>
      <c r="E385" s="149"/>
      <c r="F385" s="144" t="str">
        <f t="shared" si="36"/>
        <v/>
      </c>
      <c r="G385" s="183"/>
      <c r="H385" s="144" t="str">
        <f t="shared" si="37"/>
        <v/>
      </c>
      <c r="I385" s="182"/>
      <c r="J385" s="182"/>
      <c r="K385" s="182"/>
      <c r="M385" s="139" t="str">
        <f t="shared" si="38"/>
        <v/>
      </c>
      <c r="N385" s="139" t="str">
        <f t="shared" si="39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5"/>
        <v/>
      </c>
      <c r="E386" s="149"/>
      <c r="F386" s="144" t="str">
        <f t="shared" si="36"/>
        <v/>
      </c>
      <c r="G386" s="183"/>
      <c r="H386" s="144" t="str">
        <f t="shared" si="37"/>
        <v/>
      </c>
      <c r="I386" s="182"/>
      <c r="J386" s="182"/>
      <c r="K386" s="182"/>
      <c r="M386" s="139" t="str">
        <f t="shared" si="38"/>
        <v/>
      </c>
      <c r="N386" s="139" t="str">
        <f t="shared" si="39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5"/>
        <v/>
      </c>
      <c r="E387" s="149"/>
      <c r="F387" s="144" t="str">
        <f t="shared" si="36"/>
        <v/>
      </c>
      <c r="G387" s="183"/>
      <c r="H387" s="144" t="str">
        <f t="shared" si="37"/>
        <v/>
      </c>
      <c r="I387" s="182"/>
      <c r="J387" s="182"/>
      <c r="K387" s="182"/>
      <c r="M387" s="139" t="str">
        <f t="shared" si="38"/>
        <v/>
      </c>
      <c r="N387" s="139" t="str">
        <f t="shared" si="39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0">IFERROR(VLOOKUP(C388,$O$6:$P$23,2,FALSE),"")</f>
        <v/>
      </c>
      <c r="E388" s="149"/>
      <c r="F388" s="144" t="str">
        <f t="shared" ref="F388:F451" si="41">IFERROR(VLOOKUP(E388,$R$5:$T$129,2,FALSE),"")</f>
        <v/>
      </c>
      <c r="G388" s="183"/>
      <c r="H388" s="144" t="str">
        <f t="shared" ref="H388:H451" si="42">IFERROR(VLOOKUP(G388,$X$6:$Y$297,2,FALSE),"")</f>
        <v/>
      </c>
      <c r="I388" s="182"/>
      <c r="J388" s="182"/>
      <c r="K388" s="182"/>
      <c r="M388" s="139" t="str">
        <f t="shared" ref="M388:M451" si="43">LEFT(E388,3)</f>
        <v/>
      </c>
      <c r="N388" s="139" t="str">
        <f t="shared" ref="N388:N451" si="44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0"/>
        <v/>
      </c>
      <c r="E389" s="149"/>
      <c r="F389" s="144" t="str">
        <f t="shared" si="41"/>
        <v/>
      </c>
      <c r="G389" s="183"/>
      <c r="H389" s="144" t="str">
        <f t="shared" si="42"/>
        <v/>
      </c>
      <c r="I389" s="182"/>
      <c r="J389" s="182"/>
      <c r="K389" s="182"/>
      <c r="M389" s="139" t="str">
        <f t="shared" si="43"/>
        <v/>
      </c>
      <c r="N389" s="139" t="str">
        <f t="shared" si="44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0"/>
        <v/>
      </c>
      <c r="E390" s="149"/>
      <c r="F390" s="144" t="str">
        <f t="shared" si="41"/>
        <v/>
      </c>
      <c r="G390" s="183"/>
      <c r="H390" s="144" t="str">
        <f t="shared" si="42"/>
        <v/>
      </c>
      <c r="I390" s="182"/>
      <c r="J390" s="182"/>
      <c r="K390" s="182"/>
      <c r="M390" s="139" t="str">
        <f t="shared" si="43"/>
        <v/>
      </c>
      <c r="N390" s="139" t="str">
        <f t="shared" si="44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0"/>
        <v/>
      </c>
      <c r="E391" s="149"/>
      <c r="F391" s="144" t="str">
        <f t="shared" si="41"/>
        <v/>
      </c>
      <c r="G391" s="183"/>
      <c r="H391" s="144" t="str">
        <f t="shared" si="42"/>
        <v/>
      </c>
      <c r="I391" s="182"/>
      <c r="J391" s="182"/>
      <c r="K391" s="182"/>
      <c r="M391" s="139" t="str">
        <f t="shared" si="43"/>
        <v/>
      </c>
      <c r="N391" s="139" t="str">
        <f t="shared" si="44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0"/>
        <v/>
      </c>
      <c r="E392" s="149"/>
      <c r="F392" s="144" t="str">
        <f t="shared" si="41"/>
        <v/>
      </c>
      <c r="G392" s="183"/>
      <c r="H392" s="144" t="str">
        <f t="shared" si="42"/>
        <v/>
      </c>
      <c r="I392" s="182"/>
      <c r="J392" s="182"/>
      <c r="K392" s="182"/>
      <c r="M392" s="139" t="str">
        <f t="shared" si="43"/>
        <v/>
      </c>
      <c r="N392" s="139" t="str">
        <f t="shared" si="44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0"/>
        <v/>
      </c>
      <c r="E393" s="149"/>
      <c r="F393" s="144" t="str">
        <f t="shared" si="41"/>
        <v/>
      </c>
      <c r="G393" s="183"/>
      <c r="H393" s="144" t="str">
        <f t="shared" si="42"/>
        <v/>
      </c>
      <c r="I393" s="182"/>
      <c r="J393" s="182"/>
      <c r="K393" s="182"/>
      <c r="M393" s="139" t="str">
        <f t="shared" si="43"/>
        <v/>
      </c>
      <c r="N393" s="139" t="str">
        <f t="shared" si="44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0"/>
        <v/>
      </c>
      <c r="E394" s="149"/>
      <c r="F394" s="144" t="str">
        <f t="shared" si="41"/>
        <v/>
      </c>
      <c r="G394" s="183"/>
      <c r="H394" s="144" t="str">
        <f t="shared" si="42"/>
        <v/>
      </c>
      <c r="I394" s="182"/>
      <c r="J394" s="182"/>
      <c r="K394" s="182"/>
      <c r="M394" s="139" t="str">
        <f t="shared" si="43"/>
        <v/>
      </c>
      <c r="N394" s="139" t="str">
        <f t="shared" si="44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0"/>
        <v/>
      </c>
      <c r="E395" s="149"/>
      <c r="F395" s="144" t="str">
        <f t="shared" si="41"/>
        <v/>
      </c>
      <c r="G395" s="183"/>
      <c r="H395" s="144" t="str">
        <f t="shared" si="42"/>
        <v/>
      </c>
      <c r="I395" s="182"/>
      <c r="J395" s="182"/>
      <c r="K395" s="182"/>
      <c r="M395" s="139" t="str">
        <f t="shared" si="43"/>
        <v/>
      </c>
      <c r="N395" s="139" t="str">
        <f t="shared" si="44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0"/>
        <v/>
      </c>
      <c r="E396" s="149"/>
      <c r="F396" s="144" t="str">
        <f t="shared" si="41"/>
        <v/>
      </c>
      <c r="G396" s="183"/>
      <c r="H396" s="144" t="str">
        <f t="shared" si="42"/>
        <v/>
      </c>
      <c r="I396" s="182"/>
      <c r="J396" s="182"/>
      <c r="K396" s="182"/>
      <c r="M396" s="139" t="str">
        <f t="shared" si="43"/>
        <v/>
      </c>
      <c r="N396" s="139" t="str">
        <f t="shared" si="44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0"/>
        <v/>
      </c>
      <c r="E397" s="149"/>
      <c r="F397" s="144" t="str">
        <f t="shared" si="41"/>
        <v/>
      </c>
      <c r="G397" s="183"/>
      <c r="H397" s="144" t="str">
        <f t="shared" si="42"/>
        <v/>
      </c>
      <c r="I397" s="182"/>
      <c r="J397" s="182"/>
      <c r="K397" s="182"/>
      <c r="M397" s="139" t="str">
        <f t="shared" si="43"/>
        <v/>
      </c>
      <c r="N397" s="139" t="str">
        <f t="shared" si="44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0"/>
        <v/>
      </c>
      <c r="E398" s="149"/>
      <c r="F398" s="144" t="str">
        <f t="shared" si="41"/>
        <v/>
      </c>
      <c r="G398" s="183"/>
      <c r="H398" s="144" t="str">
        <f t="shared" si="42"/>
        <v/>
      </c>
      <c r="I398" s="182"/>
      <c r="J398" s="182"/>
      <c r="K398" s="182"/>
      <c r="M398" s="139" t="str">
        <f t="shared" si="43"/>
        <v/>
      </c>
      <c r="N398" s="139" t="str">
        <f t="shared" si="44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0"/>
        <v/>
      </c>
      <c r="E399" s="149"/>
      <c r="F399" s="144" t="str">
        <f t="shared" si="41"/>
        <v/>
      </c>
      <c r="G399" s="183"/>
      <c r="H399" s="144" t="str">
        <f t="shared" si="42"/>
        <v/>
      </c>
      <c r="I399" s="182"/>
      <c r="J399" s="182"/>
      <c r="K399" s="182"/>
      <c r="M399" s="139" t="str">
        <f t="shared" si="43"/>
        <v/>
      </c>
      <c r="N399" s="139" t="str">
        <f t="shared" si="44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0"/>
        <v/>
      </c>
      <c r="E400" s="149"/>
      <c r="F400" s="144" t="str">
        <f t="shared" si="41"/>
        <v/>
      </c>
      <c r="G400" s="183"/>
      <c r="H400" s="144" t="str">
        <f t="shared" si="42"/>
        <v/>
      </c>
      <c r="I400" s="182"/>
      <c r="J400" s="182"/>
      <c r="K400" s="182"/>
      <c r="M400" s="139" t="str">
        <f t="shared" si="43"/>
        <v/>
      </c>
      <c r="N400" s="139" t="str">
        <f t="shared" si="44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0"/>
        <v/>
      </c>
      <c r="E401" s="149"/>
      <c r="F401" s="144" t="str">
        <f t="shared" si="41"/>
        <v/>
      </c>
      <c r="G401" s="183"/>
      <c r="H401" s="144" t="str">
        <f t="shared" si="42"/>
        <v/>
      </c>
      <c r="I401" s="182"/>
      <c r="J401" s="182"/>
      <c r="K401" s="182"/>
      <c r="M401" s="139" t="str">
        <f t="shared" si="43"/>
        <v/>
      </c>
      <c r="N401" s="139" t="str">
        <f t="shared" si="44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0"/>
        <v/>
      </c>
      <c r="E402" s="149"/>
      <c r="F402" s="144" t="str">
        <f t="shared" si="41"/>
        <v/>
      </c>
      <c r="G402" s="183"/>
      <c r="H402" s="144" t="str">
        <f t="shared" si="42"/>
        <v/>
      </c>
      <c r="I402" s="182"/>
      <c r="J402" s="182"/>
      <c r="K402" s="182"/>
      <c r="M402" s="139" t="str">
        <f t="shared" si="43"/>
        <v/>
      </c>
      <c r="N402" s="139" t="str">
        <f t="shared" si="44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0"/>
        <v/>
      </c>
      <c r="E403" s="149"/>
      <c r="F403" s="144" t="str">
        <f t="shared" si="41"/>
        <v/>
      </c>
      <c r="G403" s="183"/>
      <c r="H403" s="144" t="str">
        <f t="shared" si="42"/>
        <v/>
      </c>
      <c r="I403" s="182"/>
      <c r="J403" s="182"/>
      <c r="K403" s="182"/>
      <c r="M403" s="139" t="str">
        <f t="shared" si="43"/>
        <v/>
      </c>
      <c r="N403" s="139" t="str">
        <f t="shared" si="44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0"/>
        <v/>
      </c>
      <c r="E404" s="149"/>
      <c r="F404" s="144" t="str">
        <f t="shared" si="41"/>
        <v/>
      </c>
      <c r="G404" s="183"/>
      <c r="H404" s="144" t="str">
        <f t="shared" si="42"/>
        <v/>
      </c>
      <c r="I404" s="182"/>
      <c r="J404" s="182"/>
      <c r="K404" s="182"/>
      <c r="M404" s="139" t="str">
        <f t="shared" si="43"/>
        <v/>
      </c>
      <c r="N404" s="139" t="str">
        <f t="shared" si="44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0"/>
        <v/>
      </c>
      <c r="E405" s="149"/>
      <c r="F405" s="144" t="str">
        <f t="shared" si="41"/>
        <v/>
      </c>
      <c r="G405" s="183"/>
      <c r="H405" s="144" t="str">
        <f t="shared" si="42"/>
        <v/>
      </c>
      <c r="I405" s="182"/>
      <c r="J405" s="182"/>
      <c r="K405" s="182"/>
      <c r="M405" s="139" t="str">
        <f t="shared" si="43"/>
        <v/>
      </c>
      <c r="N405" s="139" t="str">
        <f t="shared" si="44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0"/>
        <v/>
      </c>
      <c r="E406" s="149"/>
      <c r="F406" s="144" t="str">
        <f t="shared" si="41"/>
        <v/>
      </c>
      <c r="G406" s="183"/>
      <c r="H406" s="144" t="str">
        <f t="shared" si="42"/>
        <v/>
      </c>
      <c r="I406" s="182"/>
      <c r="J406" s="182"/>
      <c r="K406" s="182"/>
      <c r="M406" s="139" t="str">
        <f t="shared" si="43"/>
        <v/>
      </c>
      <c r="N406" s="139" t="str">
        <f t="shared" si="44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0"/>
        <v/>
      </c>
      <c r="E407" s="149"/>
      <c r="F407" s="144" t="str">
        <f t="shared" si="41"/>
        <v/>
      </c>
      <c r="G407" s="183"/>
      <c r="H407" s="144" t="str">
        <f t="shared" si="42"/>
        <v/>
      </c>
      <c r="I407" s="182"/>
      <c r="J407" s="182"/>
      <c r="K407" s="182"/>
      <c r="M407" s="139" t="str">
        <f t="shared" si="43"/>
        <v/>
      </c>
      <c r="N407" s="139" t="str">
        <f t="shared" si="44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0"/>
        <v/>
      </c>
      <c r="E408" s="149"/>
      <c r="F408" s="144" t="str">
        <f t="shared" si="41"/>
        <v/>
      </c>
      <c r="G408" s="183"/>
      <c r="H408" s="144" t="str">
        <f t="shared" si="42"/>
        <v/>
      </c>
      <c r="I408" s="182"/>
      <c r="J408" s="182"/>
      <c r="K408" s="182"/>
      <c r="M408" s="139" t="str">
        <f t="shared" si="43"/>
        <v/>
      </c>
      <c r="N408" s="139" t="str">
        <f t="shared" si="44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0"/>
        <v/>
      </c>
      <c r="E409" s="149"/>
      <c r="F409" s="144" t="str">
        <f t="shared" si="41"/>
        <v/>
      </c>
      <c r="G409" s="183"/>
      <c r="H409" s="144" t="str">
        <f t="shared" si="42"/>
        <v/>
      </c>
      <c r="I409" s="182"/>
      <c r="J409" s="182"/>
      <c r="K409" s="182"/>
      <c r="M409" s="139" t="str">
        <f t="shared" si="43"/>
        <v/>
      </c>
      <c r="N409" s="139" t="str">
        <f t="shared" si="44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0"/>
        <v/>
      </c>
      <c r="E410" s="149"/>
      <c r="F410" s="144" t="str">
        <f t="shared" si="41"/>
        <v/>
      </c>
      <c r="G410" s="183"/>
      <c r="H410" s="144" t="str">
        <f t="shared" si="42"/>
        <v/>
      </c>
      <c r="I410" s="182"/>
      <c r="J410" s="182"/>
      <c r="K410" s="182"/>
      <c r="M410" s="139" t="str">
        <f t="shared" si="43"/>
        <v/>
      </c>
      <c r="N410" s="139" t="str">
        <f t="shared" si="44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0"/>
        <v/>
      </c>
      <c r="E411" s="149"/>
      <c r="F411" s="144" t="str">
        <f t="shared" si="41"/>
        <v/>
      </c>
      <c r="G411" s="183"/>
      <c r="H411" s="144" t="str">
        <f t="shared" si="42"/>
        <v/>
      </c>
      <c r="I411" s="182"/>
      <c r="J411" s="182"/>
      <c r="K411" s="182"/>
      <c r="M411" s="139" t="str">
        <f t="shared" si="43"/>
        <v/>
      </c>
      <c r="N411" s="139" t="str">
        <f t="shared" si="44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0"/>
        <v/>
      </c>
      <c r="E412" s="149"/>
      <c r="F412" s="144" t="str">
        <f t="shared" si="41"/>
        <v/>
      </c>
      <c r="G412" s="183"/>
      <c r="H412" s="144" t="str">
        <f t="shared" si="42"/>
        <v/>
      </c>
      <c r="I412" s="182"/>
      <c r="J412" s="182"/>
      <c r="K412" s="182"/>
      <c r="M412" s="139" t="str">
        <f t="shared" si="43"/>
        <v/>
      </c>
      <c r="N412" s="139" t="str">
        <f t="shared" si="44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0"/>
        <v/>
      </c>
      <c r="E413" s="149"/>
      <c r="F413" s="144" t="str">
        <f t="shared" si="41"/>
        <v/>
      </c>
      <c r="G413" s="183"/>
      <c r="H413" s="144" t="str">
        <f t="shared" si="42"/>
        <v/>
      </c>
      <c r="I413" s="182"/>
      <c r="J413" s="182"/>
      <c r="K413" s="182"/>
      <c r="M413" s="139" t="str">
        <f t="shared" si="43"/>
        <v/>
      </c>
      <c r="N413" s="139" t="str">
        <f t="shared" si="44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0"/>
        <v/>
      </c>
      <c r="E414" s="149"/>
      <c r="F414" s="144" t="str">
        <f t="shared" si="41"/>
        <v/>
      </c>
      <c r="G414" s="183"/>
      <c r="H414" s="144" t="str">
        <f t="shared" si="42"/>
        <v/>
      </c>
      <c r="I414" s="182"/>
      <c r="J414" s="182"/>
      <c r="K414" s="182"/>
      <c r="M414" s="139" t="str">
        <f t="shared" si="43"/>
        <v/>
      </c>
      <c r="N414" s="139" t="str">
        <f t="shared" si="44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0"/>
        <v/>
      </c>
      <c r="E415" s="149"/>
      <c r="F415" s="144" t="str">
        <f t="shared" si="41"/>
        <v/>
      </c>
      <c r="G415" s="183"/>
      <c r="H415" s="144" t="str">
        <f t="shared" si="42"/>
        <v/>
      </c>
      <c r="I415" s="182"/>
      <c r="J415" s="182"/>
      <c r="K415" s="182"/>
      <c r="M415" s="139" t="str">
        <f t="shared" si="43"/>
        <v/>
      </c>
      <c r="N415" s="139" t="str">
        <f t="shared" si="44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0"/>
        <v/>
      </c>
      <c r="E416" s="149"/>
      <c r="F416" s="144" t="str">
        <f t="shared" si="41"/>
        <v/>
      </c>
      <c r="G416" s="183"/>
      <c r="H416" s="144" t="str">
        <f t="shared" si="42"/>
        <v/>
      </c>
      <c r="I416" s="182"/>
      <c r="J416" s="182"/>
      <c r="K416" s="182"/>
      <c r="M416" s="139" t="str">
        <f t="shared" si="43"/>
        <v/>
      </c>
      <c r="N416" s="139" t="str">
        <f t="shared" si="44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0"/>
        <v/>
      </c>
      <c r="E417" s="149"/>
      <c r="F417" s="144" t="str">
        <f t="shared" si="41"/>
        <v/>
      </c>
      <c r="G417" s="183"/>
      <c r="H417" s="144" t="str">
        <f t="shared" si="42"/>
        <v/>
      </c>
      <c r="I417" s="182"/>
      <c r="J417" s="182"/>
      <c r="K417" s="182"/>
      <c r="M417" s="139" t="str">
        <f t="shared" si="43"/>
        <v/>
      </c>
      <c r="N417" s="139" t="str">
        <f t="shared" si="44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0"/>
        <v/>
      </c>
      <c r="E418" s="149"/>
      <c r="F418" s="144" t="str">
        <f t="shared" si="41"/>
        <v/>
      </c>
      <c r="G418" s="183"/>
      <c r="H418" s="144" t="str">
        <f t="shared" si="42"/>
        <v/>
      </c>
      <c r="I418" s="182"/>
      <c r="J418" s="182"/>
      <c r="K418" s="182"/>
      <c r="M418" s="139" t="str">
        <f t="shared" si="43"/>
        <v/>
      </c>
      <c r="N418" s="139" t="str">
        <f t="shared" si="44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0"/>
        <v/>
      </c>
      <c r="E419" s="149"/>
      <c r="F419" s="144" t="str">
        <f t="shared" si="41"/>
        <v/>
      </c>
      <c r="G419" s="183"/>
      <c r="H419" s="144" t="str">
        <f t="shared" si="42"/>
        <v/>
      </c>
      <c r="I419" s="182"/>
      <c r="J419" s="182"/>
      <c r="K419" s="182"/>
      <c r="M419" s="139" t="str">
        <f t="shared" si="43"/>
        <v/>
      </c>
      <c r="N419" s="139" t="str">
        <f t="shared" si="44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0"/>
        <v/>
      </c>
      <c r="E420" s="149"/>
      <c r="F420" s="144" t="str">
        <f t="shared" si="41"/>
        <v/>
      </c>
      <c r="G420" s="183"/>
      <c r="H420" s="144" t="str">
        <f t="shared" si="42"/>
        <v/>
      </c>
      <c r="I420" s="182"/>
      <c r="J420" s="182"/>
      <c r="K420" s="182"/>
      <c r="M420" s="139" t="str">
        <f t="shared" si="43"/>
        <v/>
      </c>
      <c r="N420" s="139" t="str">
        <f t="shared" si="44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0"/>
        <v/>
      </c>
      <c r="E421" s="149"/>
      <c r="F421" s="144" t="str">
        <f t="shared" si="41"/>
        <v/>
      </c>
      <c r="G421" s="183"/>
      <c r="H421" s="144" t="str">
        <f t="shared" si="42"/>
        <v/>
      </c>
      <c r="I421" s="182"/>
      <c r="J421" s="182"/>
      <c r="K421" s="182"/>
      <c r="M421" s="139" t="str">
        <f t="shared" si="43"/>
        <v/>
      </c>
      <c r="N421" s="139" t="str">
        <f t="shared" si="44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0"/>
        <v/>
      </c>
      <c r="E422" s="149"/>
      <c r="F422" s="144" t="str">
        <f t="shared" si="41"/>
        <v/>
      </c>
      <c r="G422" s="183"/>
      <c r="H422" s="144" t="str">
        <f t="shared" si="42"/>
        <v/>
      </c>
      <c r="I422" s="182"/>
      <c r="J422" s="182"/>
      <c r="K422" s="182"/>
      <c r="M422" s="139" t="str">
        <f t="shared" si="43"/>
        <v/>
      </c>
      <c r="N422" s="139" t="str">
        <f t="shared" si="44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0"/>
        <v/>
      </c>
      <c r="E423" s="149"/>
      <c r="F423" s="144" t="str">
        <f t="shared" si="41"/>
        <v/>
      </c>
      <c r="G423" s="183"/>
      <c r="H423" s="144" t="str">
        <f t="shared" si="42"/>
        <v/>
      </c>
      <c r="I423" s="182"/>
      <c r="J423" s="182"/>
      <c r="K423" s="182"/>
      <c r="M423" s="139" t="str">
        <f t="shared" si="43"/>
        <v/>
      </c>
      <c r="N423" s="139" t="str">
        <f t="shared" si="44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0"/>
        <v/>
      </c>
      <c r="E424" s="149"/>
      <c r="F424" s="144" t="str">
        <f t="shared" si="41"/>
        <v/>
      </c>
      <c r="G424" s="183"/>
      <c r="H424" s="144" t="str">
        <f t="shared" si="42"/>
        <v/>
      </c>
      <c r="I424" s="182"/>
      <c r="J424" s="182"/>
      <c r="K424" s="182"/>
      <c r="M424" s="139" t="str">
        <f t="shared" si="43"/>
        <v/>
      </c>
      <c r="N424" s="139" t="str">
        <f t="shared" si="44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0"/>
        <v/>
      </c>
      <c r="E425" s="149"/>
      <c r="F425" s="144" t="str">
        <f t="shared" si="41"/>
        <v/>
      </c>
      <c r="G425" s="183"/>
      <c r="H425" s="144" t="str">
        <f t="shared" si="42"/>
        <v/>
      </c>
      <c r="I425" s="182"/>
      <c r="J425" s="182"/>
      <c r="K425" s="182"/>
      <c r="M425" s="139" t="str">
        <f t="shared" si="43"/>
        <v/>
      </c>
      <c r="N425" s="139" t="str">
        <f t="shared" si="44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0"/>
        <v/>
      </c>
      <c r="E426" s="149"/>
      <c r="F426" s="144" t="str">
        <f t="shared" si="41"/>
        <v/>
      </c>
      <c r="G426" s="183"/>
      <c r="H426" s="144" t="str">
        <f t="shared" si="42"/>
        <v/>
      </c>
      <c r="I426" s="182"/>
      <c r="J426" s="182"/>
      <c r="K426" s="182"/>
      <c r="M426" s="139" t="str">
        <f t="shared" si="43"/>
        <v/>
      </c>
      <c r="N426" s="139" t="str">
        <f t="shared" si="44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0"/>
        <v/>
      </c>
      <c r="E427" s="149"/>
      <c r="F427" s="144" t="str">
        <f t="shared" si="41"/>
        <v/>
      </c>
      <c r="G427" s="183"/>
      <c r="H427" s="144" t="str">
        <f t="shared" si="42"/>
        <v/>
      </c>
      <c r="I427" s="182"/>
      <c r="J427" s="182"/>
      <c r="K427" s="182"/>
      <c r="M427" s="139" t="str">
        <f t="shared" si="43"/>
        <v/>
      </c>
      <c r="N427" s="139" t="str">
        <f t="shared" si="44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0"/>
        <v/>
      </c>
      <c r="E428" s="149"/>
      <c r="F428" s="144" t="str">
        <f t="shared" si="41"/>
        <v/>
      </c>
      <c r="G428" s="183"/>
      <c r="H428" s="144" t="str">
        <f t="shared" si="42"/>
        <v/>
      </c>
      <c r="I428" s="182"/>
      <c r="J428" s="182"/>
      <c r="K428" s="182"/>
      <c r="M428" s="139" t="str">
        <f t="shared" si="43"/>
        <v/>
      </c>
      <c r="N428" s="139" t="str">
        <f t="shared" si="44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0"/>
        <v/>
      </c>
      <c r="E429" s="149"/>
      <c r="F429" s="144" t="str">
        <f t="shared" si="41"/>
        <v/>
      </c>
      <c r="G429" s="183"/>
      <c r="H429" s="144" t="str">
        <f t="shared" si="42"/>
        <v/>
      </c>
      <c r="I429" s="182"/>
      <c r="J429" s="182"/>
      <c r="K429" s="182"/>
      <c r="M429" s="139" t="str">
        <f t="shared" si="43"/>
        <v/>
      </c>
      <c r="N429" s="139" t="str">
        <f t="shared" si="44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0"/>
        <v/>
      </c>
      <c r="E430" s="149"/>
      <c r="F430" s="144" t="str">
        <f t="shared" si="41"/>
        <v/>
      </c>
      <c r="G430" s="183"/>
      <c r="H430" s="144" t="str">
        <f t="shared" si="42"/>
        <v/>
      </c>
      <c r="I430" s="182"/>
      <c r="J430" s="182"/>
      <c r="K430" s="182"/>
      <c r="M430" s="139" t="str">
        <f t="shared" si="43"/>
        <v/>
      </c>
      <c r="N430" s="139" t="str">
        <f t="shared" si="44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0"/>
        <v/>
      </c>
      <c r="E431" s="149"/>
      <c r="F431" s="144" t="str">
        <f t="shared" si="41"/>
        <v/>
      </c>
      <c r="G431" s="183"/>
      <c r="H431" s="144" t="str">
        <f t="shared" si="42"/>
        <v/>
      </c>
      <c r="I431" s="182"/>
      <c r="J431" s="182"/>
      <c r="K431" s="182"/>
      <c r="M431" s="139" t="str">
        <f t="shared" si="43"/>
        <v/>
      </c>
      <c r="N431" s="139" t="str">
        <f t="shared" si="44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0"/>
        <v/>
      </c>
      <c r="E432" s="149"/>
      <c r="F432" s="144" t="str">
        <f t="shared" si="41"/>
        <v/>
      </c>
      <c r="G432" s="183"/>
      <c r="H432" s="144" t="str">
        <f t="shared" si="42"/>
        <v/>
      </c>
      <c r="I432" s="182"/>
      <c r="J432" s="182"/>
      <c r="K432" s="182"/>
      <c r="M432" s="139" t="str">
        <f t="shared" si="43"/>
        <v/>
      </c>
      <c r="N432" s="139" t="str">
        <f t="shared" si="44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0"/>
        <v/>
      </c>
      <c r="E433" s="149"/>
      <c r="F433" s="144" t="str">
        <f t="shared" si="41"/>
        <v/>
      </c>
      <c r="G433" s="183"/>
      <c r="H433" s="144" t="str">
        <f t="shared" si="42"/>
        <v/>
      </c>
      <c r="I433" s="182"/>
      <c r="J433" s="182"/>
      <c r="K433" s="182"/>
      <c r="M433" s="139" t="str">
        <f t="shared" si="43"/>
        <v/>
      </c>
      <c r="N433" s="139" t="str">
        <f t="shared" si="44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0"/>
        <v/>
      </c>
      <c r="E434" s="149"/>
      <c r="F434" s="144" t="str">
        <f t="shared" si="41"/>
        <v/>
      </c>
      <c r="G434" s="183"/>
      <c r="H434" s="144" t="str">
        <f t="shared" si="42"/>
        <v/>
      </c>
      <c r="I434" s="182"/>
      <c r="J434" s="182"/>
      <c r="K434" s="182"/>
      <c r="M434" s="139" t="str">
        <f t="shared" si="43"/>
        <v/>
      </c>
      <c r="N434" s="139" t="str">
        <f t="shared" si="44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0"/>
        <v/>
      </c>
      <c r="E435" s="149"/>
      <c r="F435" s="144" t="str">
        <f t="shared" si="41"/>
        <v/>
      </c>
      <c r="G435" s="183"/>
      <c r="H435" s="144" t="str">
        <f t="shared" si="42"/>
        <v/>
      </c>
      <c r="I435" s="182"/>
      <c r="J435" s="182"/>
      <c r="K435" s="182"/>
      <c r="M435" s="139" t="str">
        <f t="shared" si="43"/>
        <v/>
      </c>
      <c r="N435" s="139" t="str">
        <f t="shared" si="44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0"/>
        <v/>
      </c>
      <c r="E436" s="149"/>
      <c r="F436" s="144" t="str">
        <f t="shared" si="41"/>
        <v/>
      </c>
      <c r="G436" s="183"/>
      <c r="H436" s="144" t="str">
        <f t="shared" si="42"/>
        <v/>
      </c>
      <c r="I436" s="182"/>
      <c r="J436" s="182"/>
      <c r="K436" s="182"/>
      <c r="M436" s="139" t="str">
        <f t="shared" si="43"/>
        <v/>
      </c>
      <c r="N436" s="139" t="str">
        <f t="shared" si="44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0"/>
        <v/>
      </c>
      <c r="E437" s="149"/>
      <c r="F437" s="144" t="str">
        <f t="shared" si="41"/>
        <v/>
      </c>
      <c r="G437" s="183"/>
      <c r="H437" s="144" t="str">
        <f t="shared" si="42"/>
        <v/>
      </c>
      <c r="I437" s="182"/>
      <c r="J437" s="182"/>
      <c r="K437" s="182"/>
      <c r="M437" s="139" t="str">
        <f t="shared" si="43"/>
        <v/>
      </c>
      <c r="N437" s="139" t="str">
        <f t="shared" si="44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0"/>
        <v/>
      </c>
      <c r="E438" s="149"/>
      <c r="F438" s="144" t="str">
        <f t="shared" si="41"/>
        <v/>
      </c>
      <c r="G438" s="183"/>
      <c r="H438" s="144" t="str">
        <f t="shared" si="42"/>
        <v/>
      </c>
      <c r="I438" s="182"/>
      <c r="J438" s="182"/>
      <c r="K438" s="182"/>
      <c r="M438" s="139" t="str">
        <f t="shared" si="43"/>
        <v/>
      </c>
      <c r="N438" s="139" t="str">
        <f t="shared" si="44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0"/>
        <v/>
      </c>
      <c r="E439" s="149"/>
      <c r="F439" s="144" t="str">
        <f t="shared" si="41"/>
        <v/>
      </c>
      <c r="G439" s="183"/>
      <c r="H439" s="144" t="str">
        <f t="shared" si="42"/>
        <v/>
      </c>
      <c r="I439" s="182"/>
      <c r="J439" s="182"/>
      <c r="K439" s="182"/>
      <c r="M439" s="139" t="str">
        <f t="shared" si="43"/>
        <v/>
      </c>
      <c r="N439" s="139" t="str">
        <f t="shared" si="44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0"/>
        <v/>
      </c>
      <c r="E440" s="149"/>
      <c r="F440" s="144" t="str">
        <f t="shared" si="41"/>
        <v/>
      </c>
      <c r="G440" s="183"/>
      <c r="H440" s="144" t="str">
        <f t="shared" si="42"/>
        <v/>
      </c>
      <c r="I440" s="182"/>
      <c r="J440" s="182"/>
      <c r="K440" s="182"/>
      <c r="M440" s="139" t="str">
        <f t="shared" si="43"/>
        <v/>
      </c>
      <c r="N440" s="139" t="str">
        <f t="shared" si="44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0"/>
        <v/>
      </c>
      <c r="E441" s="149"/>
      <c r="F441" s="144" t="str">
        <f t="shared" si="41"/>
        <v/>
      </c>
      <c r="G441" s="183"/>
      <c r="H441" s="144" t="str">
        <f t="shared" si="42"/>
        <v/>
      </c>
      <c r="I441" s="182"/>
      <c r="J441" s="182"/>
      <c r="K441" s="182"/>
      <c r="M441" s="139" t="str">
        <f t="shared" si="43"/>
        <v/>
      </c>
      <c r="N441" s="139" t="str">
        <f t="shared" si="44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0"/>
        <v/>
      </c>
      <c r="E442" s="149"/>
      <c r="F442" s="144" t="str">
        <f t="shared" si="41"/>
        <v/>
      </c>
      <c r="G442" s="183"/>
      <c r="H442" s="144" t="str">
        <f t="shared" si="42"/>
        <v/>
      </c>
      <c r="I442" s="182"/>
      <c r="J442" s="182"/>
      <c r="K442" s="182"/>
      <c r="M442" s="139" t="str">
        <f t="shared" si="43"/>
        <v/>
      </c>
      <c r="N442" s="139" t="str">
        <f t="shared" si="44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0"/>
        <v/>
      </c>
      <c r="E443" s="149"/>
      <c r="F443" s="144" t="str">
        <f t="shared" si="41"/>
        <v/>
      </c>
      <c r="G443" s="183"/>
      <c r="H443" s="144" t="str">
        <f t="shared" si="42"/>
        <v/>
      </c>
      <c r="I443" s="182"/>
      <c r="J443" s="182"/>
      <c r="K443" s="182"/>
      <c r="M443" s="139" t="str">
        <f t="shared" si="43"/>
        <v/>
      </c>
      <c r="N443" s="139" t="str">
        <f t="shared" si="44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0"/>
        <v/>
      </c>
      <c r="E444" s="149"/>
      <c r="F444" s="144" t="str">
        <f t="shared" si="41"/>
        <v/>
      </c>
      <c r="G444" s="183"/>
      <c r="H444" s="144" t="str">
        <f t="shared" si="42"/>
        <v/>
      </c>
      <c r="I444" s="182"/>
      <c r="J444" s="182"/>
      <c r="K444" s="182"/>
      <c r="M444" s="139" t="str">
        <f t="shared" si="43"/>
        <v/>
      </c>
      <c r="N444" s="139" t="str">
        <f t="shared" si="44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0"/>
        <v/>
      </c>
      <c r="E445" s="149"/>
      <c r="F445" s="144" t="str">
        <f t="shared" si="41"/>
        <v/>
      </c>
      <c r="G445" s="183"/>
      <c r="H445" s="144" t="str">
        <f t="shared" si="42"/>
        <v/>
      </c>
      <c r="I445" s="182"/>
      <c r="J445" s="182"/>
      <c r="K445" s="182"/>
      <c r="M445" s="139" t="str">
        <f t="shared" si="43"/>
        <v/>
      </c>
      <c r="N445" s="139" t="str">
        <f t="shared" si="44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0"/>
        <v/>
      </c>
      <c r="E446" s="149"/>
      <c r="F446" s="144" t="str">
        <f t="shared" si="41"/>
        <v/>
      </c>
      <c r="G446" s="183"/>
      <c r="H446" s="144" t="str">
        <f t="shared" si="42"/>
        <v/>
      </c>
      <c r="I446" s="182"/>
      <c r="J446" s="182"/>
      <c r="K446" s="182"/>
      <c r="M446" s="139" t="str">
        <f t="shared" si="43"/>
        <v/>
      </c>
      <c r="N446" s="139" t="str">
        <f t="shared" si="44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0"/>
        <v/>
      </c>
      <c r="E447" s="149"/>
      <c r="F447" s="144" t="str">
        <f t="shared" si="41"/>
        <v/>
      </c>
      <c r="G447" s="183"/>
      <c r="H447" s="144" t="str">
        <f t="shared" si="42"/>
        <v/>
      </c>
      <c r="I447" s="182"/>
      <c r="J447" s="182"/>
      <c r="K447" s="182"/>
      <c r="M447" s="139" t="str">
        <f t="shared" si="43"/>
        <v/>
      </c>
      <c r="N447" s="139" t="str">
        <f t="shared" si="44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0"/>
        <v/>
      </c>
      <c r="E448" s="149"/>
      <c r="F448" s="144" t="str">
        <f t="shared" si="41"/>
        <v/>
      </c>
      <c r="G448" s="183"/>
      <c r="H448" s="144" t="str">
        <f t="shared" si="42"/>
        <v/>
      </c>
      <c r="I448" s="182"/>
      <c r="J448" s="182"/>
      <c r="K448" s="182"/>
      <c r="M448" s="139" t="str">
        <f t="shared" si="43"/>
        <v/>
      </c>
      <c r="N448" s="139" t="str">
        <f t="shared" si="44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0"/>
        <v/>
      </c>
      <c r="E449" s="149"/>
      <c r="F449" s="144" t="str">
        <f t="shared" si="41"/>
        <v/>
      </c>
      <c r="G449" s="183"/>
      <c r="H449" s="144" t="str">
        <f t="shared" si="42"/>
        <v/>
      </c>
      <c r="I449" s="182"/>
      <c r="J449" s="182"/>
      <c r="K449" s="182"/>
      <c r="M449" s="139" t="str">
        <f t="shared" si="43"/>
        <v/>
      </c>
      <c r="N449" s="139" t="str">
        <f t="shared" si="44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0"/>
        <v/>
      </c>
      <c r="E450" s="149"/>
      <c r="F450" s="144" t="str">
        <f t="shared" si="41"/>
        <v/>
      </c>
      <c r="G450" s="183"/>
      <c r="H450" s="144" t="str">
        <f t="shared" si="42"/>
        <v/>
      </c>
      <c r="I450" s="182"/>
      <c r="J450" s="182"/>
      <c r="K450" s="182"/>
      <c r="M450" s="139" t="str">
        <f t="shared" si="43"/>
        <v/>
      </c>
      <c r="N450" s="139" t="str">
        <f t="shared" si="44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0"/>
        <v/>
      </c>
      <c r="E451" s="149"/>
      <c r="F451" s="144" t="str">
        <f t="shared" si="41"/>
        <v/>
      </c>
      <c r="G451" s="183"/>
      <c r="H451" s="144" t="str">
        <f t="shared" si="42"/>
        <v/>
      </c>
      <c r="I451" s="182"/>
      <c r="J451" s="182"/>
      <c r="K451" s="182"/>
      <c r="M451" s="139" t="str">
        <f t="shared" si="43"/>
        <v/>
      </c>
      <c r="N451" s="139" t="str">
        <f t="shared" si="44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5">IFERROR(VLOOKUP(C452,$O$6:$P$23,2,FALSE),"")</f>
        <v/>
      </c>
      <c r="E452" s="149"/>
      <c r="F452" s="144" t="str">
        <f t="shared" ref="F452:F501" si="46">IFERROR(VLOOKUP(E452,$R$5:$T$129,2,FALSE),"")</f>
        <v/>
      </c>
      <c r="G452" s="183"/>
      <c r="H452" s="144" t="str">
        <f t="shared" ref="H452:H501" si="47">IFERROR(VLOOKUP(G452,$X$6:$Y$297,2,FALSE),"")</f>
        <v/>
      </c>
      <c r="I452" s="182"/>
      <c r="J452" s="182"/>
      <c r="K452" s="182"/>
      <c r="M452" s="139" t="str">
        <f t="shared" ref="M452:M501" si="48">LEFT(E452,3)</f>
        <v/>
      </c>
      <c r="N452" s="139" t="str">
        <f t="shared" ref="N452:N501" si="49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5"/>
        <v/>
      </c>
      <c r="E453" s="149"/>
      <c r="F453" s="144" t="str">
        <f t="shared" si="46"/>
        <v/>
      </c>
      <c r="G453" s="183"/>
      <c r="H453" s="144" t="str">
        <f t="shared" si="47"/>
        <v/>
      </c>
      <c r="I453" s="182"/>
      <c r="J453" s="182"/>
      <c r="K453" s="182"/>
      <c r="M453" s="139" t="str">
        <f t="shared" si="48"/>
        <v/>
      </c>
      <c r="N453" s="139" t="str">
        <f t="shared" si="49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5"/>
        <v/>
      </c>
      <c r="E454" s="149"/>
      <c r="F454" s="144" t="str">
        <f t="shared" si="46"/>
        <v/>
      </c>
      <c r="G454" s="183"/>
      <c r="H454" s="144" t="str">
        <f t="shared" si="47"/>
        <v/>
      </c>
      <c r="I454" s="182"/>
      <c r="J454" s="182"/>
      <c r="K454" s="182"/>
      <c r="M454" s="139" t="str">
        <f t="shared" si="48"/>
        <v/>
      </c>
      <c r="N454" s="139" t="str">
        <f t="shared" si="49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5"/>
        <v/>
      </c>
      <c r="E455" s="149"/>
      <c r="F455" s="144" t="str">
        <f t="shared" si="46"/>
        <v/>
      </c>
      <c r="G455" s="183"/>
      <c r="H455" s="144" t="str">
        <f t="shared" si="47"/>
        <v/>
      </c>
      <c r="I455" s="182"/>
      <c r="J455" s="182"/>
      <c r="K455" s="182"/>
      <c r="M455" s="139" t="str">
        <f t="shared" si="48"/>
        <v/>
      </c>
      <c r="N455" s="139" t="str">
        <f t="shared" si="49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5"/>
        <v/>
      </c>
      <c r="E456" s="149"/>
      <c r="F456" s="144" t="str">
        <f t="shared" si="46"/>
        <v/>
      </c>
      <c r="G456" s="183"/>
      <c r="H456" s="144" t="str">
        <f t="shared" si="47"/>
        <v/>
      </c>
      <c r="I456" s="182"/>
      <c r="J456" s="182"/>
      <c r="K456" s="182"/>
      <c r="M456" s="139" t="str">
        <f t="shared" si="48"/>
        <v/>
      </c>
      <c r="N456" s="139" t="str">
        <f t="shared" si="49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5"/>
        <v/>
      </c>
      <c r="E457" s="149"/>
      <c r="F457" s="144" t="str">
        <f t="shared" si="46"/>
        <v/>
      </c>
      <c r="G457" s="183"/>
      <c r="H457" s="144" t="str">
        <f t="shared" si="47"/>
        <v/>
      </c>
      <c r="I457" s="182"/>
      <c r="J457" s="182"/>
      <c r="K457" s="182"/>
      <c r="M457" s="139" t="str">
        <f t="shared" si="48"/>
        <v/>
      </c>
      <c r="N457" s="139" t="str">
        <f t="shared" si="49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5"/>
        <v/>
      </c>
      <c r="E458" s="149"/>
      <c r="F458" s="144" t="str">
        <f t="shared" si="46"/>
        <v/>
      </c>
      <c r="G458" s="183"/>
      <c r="H458" s="144" t="str">
        <f t="shared" si="47"/>
        <v/>
      </c>
      <c r="I458" s="182"/>
      <c r="J458" s="182"/>
      <c r="K458" s="182"/>
      <c r="M458" s="139" t="str">
        <f t="shared" si="48"/>
        <v/>
      </c>
      <c r="N458" s="139" t="str">
        <f t="shared" si="49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5"/>
        <v/>
      </c>
      <c r="E459" s="149"/>
      <c r="F459" s="144" t="str">
        <f t="shared" si="46"/>
        <v/>
      </c>
      <c r="G459" s="183"/>
      <c r="H459" s="144" t="str">
        <f t="shared" si="47"/>
        <v/>
      </c>
      <c r="I459" s="182"/>
      <c r="J459" s="182"/>
      <c r="K459" s="182"/>
      <c r="M459" s="139" t="str">
        <f t="shared" si="48"/>
        <v/>
      </c>
      <c r="N459" s="139" t="str">
        <f t="shared" si="49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5"/>
        <v/>
      </c>
      <c r="E460" s="149"/>
      <c r="F460" s="144" t="str">
        <f t="shared" si="46"/>
        <v/>
      </c>
      <c r="G460" s="183"/>
      <c r="H460" s="144" t="str">
        <f t="shared" si="47"/>
        <v/>
      </c>
      <c r="I460" s="182"/>
      <c r="J460" s="182"/>
      <c r="K460" s="182"/>
      <c r="M460" s="139" t="str">
        <f t="shared" si="48"/>
        <v/>
      </c>
      <c r="N460" s="139" t="str">
        <f t="shared" si="49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5"/>
        <v/>
      </c>
      <c r="E461" s="149"/>
      <c r="F461" s="144" t="str">
        <f t="shared" si="46"/>
        <v/>
      </c>
      <c r="G461" s="183"/>
      <c r="H461" s="144" t="str">
        <f t="shared" si="47"/>
        <v/>
      </c>
      <c r="I461" s="182"/>
      <c r="J461" s="182"/>
      <c r="K461" s="182"/>
      <c r="M461" s="139" t="str">
        <f t="shared" si="48"/>
        <v/>
      </c>
      <c r="N461" s="139" t="str">
        <f t="shared" si="49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5"/>
        <v/>
      </c>
      <c r="E462" s="149"/>
      <c r="F462" s="144" t="str">
        <f t="shared" si="46"/>
        <v/>
      </c>
      <c r="G462" s="183"/>
      <c r="H462" s="144" t="str">
        <f t="shared" si="47"/>
        <v/>
      </c>
      <c r="I462" s="182"/>
      <c r="J462" s="182"/>
      <c r="K462" s="182"/>
      <c r="M462" s="139" t="str">
        <f t="shared" si="48"/>
        <v/>
      </c>
      <c r="N462" s="139" t="str">
        <f t="shared" si="49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5"/>
        <v/>
      </c>
      <c r="E463" s="149"/>
      <c r="F463" s="144" t="str">
        <f t="shared" si="46"/>
        <v/>
      </c>
      <c r="G463" s="183"/>
      <c r="H463" s="144" t="str">
        <f t="shared" si="47"/>
        <v/>
      </c>
      <c r="I463" s="182"/>
      <c r="J463" s="182"/>
      <c r="K463" s="182"/>
      <c r="M463" s="139" t="str">
        <f t="shared" si="48"/>
        <v/>
      </c>
      <c r="N463" s="139" t="str">
        <f t="shared" si="49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5"/>
        <v/>
      </c>
      <c r="E464" s="149"/>
      <c r="F464" s="144" t="str">
        <f t="shared" si="46"/>
        <v/>
      </c>
      <c r="G464" s="183"/>
      <c r="H464" s="144" t="str">
        <f t="shared" si="47"/>
        <v/>
      </c>
      <c r="I464" s="182"/>
      <c r="J464" s="182"/>
      <c r="K464" s="182"/>
      <c r="M464" s="139" t="str">
        <f t="shared" si="48"/>
        <v/>
      </c>
      <c r="N464" s="139" t="str">
        <f t="shared" si="49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5"/>
        <v/>
      </c>
      <c r="E465" s="149"/>
      <c r="F465" s="144" t="str">
        <f t="shared" si="46"/>
        <v/>
      </c>
      <c r="G465" s="183"/>
      <c r="H465" s="144" t="str">
        <f t="shared" si="47"/>
        <v/>
      </c>
      <c r="I465" s="182"/>
      <c r="J465" s="182"/>
      <c r="K465" s="182"/>
      <c r="M465" s="139" t="str">
        <f t="shared" si="48"/>
        <v/>
      </c>
      <c r="N465" s="139" t="str">
        <f t="shared" si="49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5"/>
        <v/>
      </c>
      <c r="E466" s="149"/>
      <c r="F466" s="144" t="str">
        <f t="shared" si="46"/>
        <v/>
      </c>
      <c r="G466" s="183"/>
      <c r="H466" s="144" t="str">
        <f t="shared" si="47"/>
        <v/>
      </c>
      <c r="I466" s="182"/>
      <c r="J466" s="182"/>
      <c r="K466" s="182"/>
      <c r="M466" s="139" t="str">
        <f t="shared" si="48"/>
        <v/>
      </c>
      <c r="N466" s="139" t="str">
        <f t="shared" si="49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5"/>
        <v/>
      </c>
      <c r="E467" s="149"/>
      <c r="F467" s="144" t="str">
        <f t="shared" si="46"/>
        <v/>
      </c>
      <c r="G467" s="183"/>
      <c r="H467" s="144" t="str">
        <f t="shared" si="47"/>
        <v/>
      </c>
      <c r="I467" s="182"/>
      <c r="J467" s="182"/>
      <c r="K467" s="182"/>
      <c r="M467" s="139" t="str">
        <f t="shared" si="48"/>
        <v/>
      </c>
      <c r="N467" s="139" t="str">
        <f t="shared" si="49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5"/>
        <v/>
      </c>
      <c r="E468" s="149"/>
      <c r="F468" s="144" t="str">
        <f t="shared" si="46"/>
        <v/>
      </c>
      <c r="G468" s="183"/>
      <c r="H468" s="144" t="str">
        <f t="shared" si="47"/>
        <v/>
      </c>
      <c r="I468" s="182"/>
      <c r="J468" s="182"/>
      <c r="K468" s="182"/>
      <c r="M468" s="139" t="str">
        <f t="shared" si="48"/>
        <v/>
      </c>
      <c r="N468" s="139" t="str">
        <f t="shared" si="49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5"/>
        <v/>
      </c>
      <c r="E469" s="149"/>
      <c r="F469" s="144" t="str">
        <f t="shared" si="46"/>
        <v/>
      </c>
      <c r="G469" s="183"/>
      <c r="H469" s="144" t="str">
        <f t="shared" si="47"/>
        <v/>
      </c>
      <c r="I469" s="182"/>
      <c r="J469" s="182"/>
      <c r="K469" s="182"/>
      <c r="M469" s="139" t="str">
        <f t="shared" si="48"/>
        <v/>
      </c>
      <c r="N469" s="139" t="str">
        <f t="shared" si="49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5"/>
        <v/>
      </c>
      <c r="E470" s="149"/>
      <c r="F470" s="144" t="str">
        <f t="shared" si="46"/>
        <v/>
      </c>
      <c r="G470" s="183"/>
      <c r="H470" s="144" t="str">
        <f t="shared" si="47"/>
        <v/>
      </c>
      <c r="I470" s="182"/>
      <c r="J470" s="182"/>
      <c r="K470" s="182"/>
      <c r="M470" s="139" t="str">
        <f t="shared" si="48"/>
        <v/>
      </c>
      <c r="N470" s="139" t="str">
        <f t="shared" si="49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5"/>
        <v/>
      </c>
      <c r="E471" s="149"/>
      <c r="F471" s="144" t="str">
        <f t="shared" si="46"/>
        <v/>
      </c>
      <c r="G471" s="183"/>
      <c r="H471" s="144" t="str">
        <f t="shared" si="47"/>
        <v/>
      </c>
      <c r="I471" s="182"/>
      <c r="J471" s="182"/>
      <c r="K471" s="182"/>
      <c r="M471" s="139" t="str">
        <f t="shared" si="48"/>
        <v/>
      </c>
      <c r="N471" s="139" t="str">
        <f t="shared" si="49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5"/>
        <v/>
      </c>
      <c r="E472" s="149"/>
      <c r="F472" s="144" t="str">
        <f t="shared" si="46"/>
        <v/>
      </c>
      <c r="G472" s="183"/>
      <c r="H472" s="144" t="str">
        <f t="shared" si="47"/>
        <v/>
      </c>
      <c r="I472" s="182"/>
      <c r="J472" s="182"/>
      <c r="K472" s="182"/>
      <c r="M472" s="139" t="str">
        <f t="shared" si="48"/>
        <v/>
      </c>
      <c r="N472" s="139" t="str">
        <f t="shared" si="49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5"/>
        <v/>
      </c>
      <c r="E473" s="149"/>
      <c r="F473" s="144" t="str">
        <f t="shared" si="46"/>
        <v/>
      </c>
      <c r="G473" s="183"/>
      <c r="H473" s="144" t="str">
        <f t="shared" si="47"/>
        <v/>
      </c>
      <c r="I473" s="182"/>
      <c r="J473" s="182"/>
      <c r="K473" s="182"/>
      <c r="M473" s="139" t="str">
        <f t="shared" si="48"/>
        <v/>
      </c>
      <c r="N473" s="139" t="str">
        <f t="shared" si="49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5"/>
        <v/>
      </c>
      <c r="E474" s="149"/>
      <c r="F474" s="144" t="str">
        <f t="shared" si="46"/>
        <v/>
      </c>
      <c r="G474" s="183"/>
      <c r="H474" s="144" t="str">
        <f t="shared" si="47"/>
        <v/>
      </c>
      <c r="I474" s="182"/>
      <c r="J474" s="182"/>
      <c r="K474" s="182"/>
      <c r="M474" s="139" t="str">
        <f t="shared" si="48"/>
        <v/>
      </c>
      <c r="N474" s="139" t="str">
        <f t="shared" si="49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5"/>
        <v/>
      </c>
      <c r="E475" s="149"/>
      <c r="F475" s="144" t="str">
        <f t="shared" si="46"/>
        <v/>
      </c>
      <c r="G475" s="183"/>
      <c r="H475" s="144" t="str">
        <f t="shared" si="47"/>
        <v/>
      </c>
      <c r="I475" s="182"/>
      <c r="J475" s="182"/>
      <c r="K475" s="182"/>
      <c r="M475" s="139" t="str">
        <f t="shared" si="48"/>
        <v/>
      </c>
      <c r="N475" s="139" t="str">
        <f t="shared" si="49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5"/>
        <v/>
      </c>
      <c r="E476" s="149"/>
      <c r="F476" s="144" t="str">
        <f t="shared" si="46"/>
        <v/>
      </c>
      <c r="G476" s="183"/>
      <c r="H476" s="144" t="str">
        <f t="shared" si="47"/>
        <v/>
      </c>
      <c r="I476" s="182"/>
      <c r="J476" s="182"/>
      <c r="K476" s="182"/>
      <c r="M476" s="139" t="str">
        <f t="shared" si="48"/>
        <v/>
      </c>
      <c r="N476" s="139" t="str">
        <f t="shared" si="49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5"/>
        <v/>
      </c>
      <c r="E477" s="149"/>
      <c r="F477" s="144" t="str">
        <f t="shared" si="46"/>
        <v/>
      </c>
      <c r="G477" s="183"/>
      <c r="H477" s="144" t="str">
        <f t="shared" si="47"/>
        <v/>
      </c>
      <c r="I477" s="182"/>
      <c r="J477" s="182"/>
      <c r="K477" s="182"/>
      <c r="M477" s="139" t="str">
        <f t="shared" si="48"/>
        <v/>
      </c>
      <c r="N477" s="139" t="str">
        <f t="shared" si="49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5"/>
        <v/>
      </c>
      <c r="E478" s="149"/>
      <c r="F478" s="144" t="str">
        <f t="shared" si="46"/>
        <v/>
      </c>
      <c r="G478" s="183"/>
      <c r="H478" s="144" t="str">
        <f t="shared" si="47"/>
        <v/>
      </c>
      <c r="I478" s="182"/>
      <c r="J478" s="182"/>
      <c r="K478" s="182"/>
      <c r="M478" s="139" t="str">
        <f t="shared" si="48"/>
        <v/>
      </c>
      <c r="N478" s="139" t="str">
        <f t="shared" si="49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5"/>
        <v/>
      </c>
      <c r="E479" s="149"/>
      <c r="F479" s="144" t="str">
        <f t="shared" si="46"/>
        <v/>
      </c>
      <c r="G479" s="183"/>
      <c r="H479" s="144" t="str">
        <f t="shared" si="47"/>
        <v/>
      </c>
      <c r="I479" s="182"/>
      <c r="J479" s="182"/>
      <c r="K479" s="182"/>
      <c r="M479" s="139" t="str">
        <f t="shared" si="48"/>
        <v/>
      </c>
      <c r="N479" s="139" t="str">
        <f t="shared" si="49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5"/>
        <v/>
      </c>
      <c r="E480" s="149"/>
      <c r="F480" s="144" t="str">
        <f t="shared" si="46"/>
        <v/>
      </c>
      <c r="G480" s="183"/>
      <c r="H480" s="144" t="str">
        <f t="shared" si="47"/>
        <v/>
      </c>
      <c r="I480" s="182"/>
      <c r="J480" s="182"/>
      <c r="K480" s="182"/>
      <c r="M480" s="139" t="str">
        <f t="shared" si="48"/>
        <v/>
      </c>
      <c r="N480" s="139" t="str">
        <f t="shared" si="49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5"/>
        <v/>
      </c>
      <c r="E481" s="149"/>
      <c r="F481" s="144" t="str">
        <f t="shared" si="46"/>
        <v/>
      </c>
      <c r="G481" s="183"/>
      <c r="H481" s="144" t="str">
        <f t="shared" si="47"/>
        <v/>
      </c>
      <c r="I481" s="182"/>
      <c r="J481" s="182"/>
      <c r="K481" s="182"/>
      <c r="M481" s="139" t="str">
        <f t="shared" si="48"/>
        <v/>
      </c>
      <c r="N481" s="139" t="str">
        <f t="shared" si="49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5"/>
        <v/>
      </c>
      <c r="E482" s="149"/>
      <c r="F482" s="144" t="str">
        <f t="shared" si="46"/>
        <v/>
      </c>
      <c r="G482" s="183"/>
      <c r="H482" s="144" t="str">
        <f t="shared" si="47"/>
        <v/>
      </c>
      <c r="I482" s="182"/>
      <c r="J482" s="182"/>
      <c r="K482" s="182"/>
      <c r="M482" s="139" t="str">
        <f t="shared" si="48"/>
        <v/>
      </c>
      <c r="N482" s="139" t="str">
        <f t="shared" si="49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5"/>
        <v/>
      </c>
      <c r="E483" s="149"/>
      <c r="F483" s="144" t="str">
        <f t="shared" si="46"/>
        <v/>
      </c>
      <c r="G483" s="183"/>
      <c r="H483" s="144" t="str">
        <f t="shared" si="47"/>
        <v/>
      </c>
      <c r="I483" s="182"/>
      <c r="J483" s="182"/>
      <c r="K483" s="182"/>
      <c r="M483" s="139" t="str">
        <f t="shared" si="48"/>
        <v/>
      </c>
      <c r="N483" s="139" t="str">
        <f t="shared" si="49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5"/>
        <v/>
      </c>
      <c r="E484" s="149"/>
      <c r="F484" s="144" t="str">
        <f t="shared" si="46"/>
        <v/>
      </c>
      <c r="G484" s="183"/>
      <c r="H484" s="144" t="str">
        <f t="shared" si="47"/>
        <v/>
      </c>
      <c r="I484" s="182"/>
      <c r="J484" s="182"/>
      <c r="K484" s="182"/>
      <c r="M484" s="139" t="str">
        <f t="shared" si="48"/>
        <v/>
      </c>
      <c r="N484" s="139" t="str">
        <f t="shared" si="49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5"/>
        <v/>
      </c>
      <c r="E485" s="149"/>
      <c r="F485" s="144" t="str">
        <f t="shared" si="46"/>
        <v/>
      </c>
      <c r="G485" s="183"/>
      <c r="H485" s="144" t="str">
        <f t="shared" si="47"/>
        <v/>
      </c>
      <c r="I485" s="182"/>
      <c r="J485" s="182"/>
      <c r="K485" s="182"/>
      <c r="M485" s="139" t="str">
        <f t="shared" si="48"/>
        <v/>
      </c>
      <c r="N485" s="139" t="str">
        <f t="shared" si="49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5"/>
        <v/>
      </c>
      <c r="E486" s="149"/>
      <c r="F486" s="144" t="str">
        <f t="shared" si="46"/>
        <v/>
      </c>
      <c r="G486" s="183"/>
      <c r="H486" s="144" t="str">
        <f t="shared" si="47"/>
        <v/>
      </c>
      <c r="I486" s="182"/>
      <c r="J486" s="182"/>
      <c r="K486" s="182"/>
      <c r="M486" s="139" t="str">
        <f t="shared" si="48"/>
        <v/>
      </c>
      <c r="N486" s="139" t="str">
        <f t="shared" si="49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5"/>
        <v/>
      </c>
      <c r="E487" s="149"/>
      <c r="F487" s="144" t="str">
        <f t="shared" si="46"/>
        <v/>
      </c>
      <c r="G487" s="183"/>
      <c r="H487" s="144" t="str">
        <f t="shared" si="47"/>
        <v/>
      </c>
      <c r="I487" s="182"/>
      <c r="J487" s="182"/>
      <c r="K487" s="182"/>
      <c r="M487" s="139" t="str">
        <f t="shared" si="48"/>
        <v/>
      </c>
      <c r="N487" s="139" t="str">
        <f t="shared" si="49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5"/>
        <v/>
      </c>
      <c r="E488" s="149"/>
      <c r="F488" s="144" t="str">
        <f t="shared" si="46"/>
        <v/>
      </c>
      <c r="G488" s="183"/>
      <c r="H488" s="144" t="str">
        <f t="shared" si="47"/>
        <v/>
      </c>
      <c r="I488" s="182"/>
      <c r="J488" s="182"/>
      <c r="K488" s="182"/>
      <c r="M488" s="139" t="str">
        <f t="shared" si="48"/>
        <v/>
      </c>
      <c r="N488" s="139" t="str">
        <f t="shared" si="49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5"/>
        <v/>
      </c>
      <c r="E489" s="149"/>
      <c r="F489" s="144" t="str">
        <f t="shared" si="46"/>
        <v/>
      </c>
      <c r="G489" s="183"/>
      <c r="H489" s="144" t="str">
        <f t="shared" si="47"/>
        <v/>
      </c>
      <c r="I489" s="182"/>
      <c r="J489" s="182"/>
      <c r="K489" s="182"/>
      <c r="M489" s="139" t="str">
        <f t="shared" si="48"/>
        <v/>
      </c>
      <c r="N489" s="139" t="str">
        <f t="shared" si="49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5"/>
        <v/>
      </c>
      <c r="E490" s="149"/>
      <c r="F490" s="144" t="str">
        <f t="shared" si="46"/>
        <v/>
      </c>
      <c r="G490" s="183"/>
      <c r="H490" s="144" t="str">
        <f t="shared" si="47"/>
        <v/>
      </c>
      <c r="I490" s="182"/>
      <c r="J490" s="182"/>
      <c r="K490" s="182"/>
      <c r="M490" s="139" t="str">
        <f t="shared" si="48"/>
        <v/>
      </c>
      <c r="N490" s="139" t="str">
        <f t="shared" si="49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5"/>
        <v/>
      </c>
      <c r="E491" s="149"/>
      <c r="F491" s="144" t="str">
        <f t="shared" si="46"/>
        <v/>
      </c>
      <c r="G491" s="183"/>
      <c r="H491" s="144" t="str">
        <f t="shared" si="47"/>
        <v/>
      </c>
      <c r="I491" s="182"/>
      <c r="J491" s="182"/>
      <c r="K491" s="182"/>
      <c r="M491" s="139" t="str">
        <f t="shared" si="48"/>
        <v/>
      </c>
      <c r="N491" s="139" t="str">
        <f t="shared" si="49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5"/>
        <v/>
      </c>
      <c r="E492" s="149"/>
      <c r="F492" s="144" t="str">
        <f t="shared" si="46"/>
        <v/>
      </c>
      <c r="G492" s="183"/>
      <c r="H492" s="144" t="str">
        <f t="shared" si="47"/>
        <v/>
      </c>
      <c r="I492" s="182"/>
      <c r="J492" s="182"/>
      <c r="K492" s="182"/>
      <c r="M492" s="139" t="str">
        <f t="shared" si="48"/>
        <v/>
      </c>
      <c r="N492" s="139" t="str">
        <f t="shared" si="49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5"/>
        <v/>
      </c>
      <c r="E493" s="149"/>
      <c r="F493" s="144" t="str">
        <f t="shared" si="46"/>
        <v/>
      </c>
      <c r="G493" s="183"/>
      <c r="H493" s="144" t="str">
        <f t="shared" si="47"/>
        <v/>
      </c>
      <c r="I493" s="182"/>
      <c r="J493" s="182"/>
      <c r="K493" s="182"/>
      <c r="M493" s="139" t="str">
        <f t="shared" si="48"/>
        <v/>
      </c>
      <c r="N493" s="139" t="str">
        <f t="shared" si="49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5"/>
        <v/>
      </c>
      <c r="E494" s="149"/>
      <c r="F494" s="144" t="str">
        <f t="shared" si="46"/>
        <v/>
      </c>
      <c r="G494" s="183"/>
      <c r="H494" s="144" t="str">
        <f t="shared" si="47"/>
        <v/>
      </c>
      <c r="I494" s="182"/>
      <c r="J494" s="182"/>
      <c r="K494" s="182"/>
      <c r="M494" s="139" t="str">
        <f t="shared" si="48"/>
        <v/>
      </c>
      <c r="N494" s="139" t="str">
        <f t="shared" si="49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5"/>
        <v/>
      </c>
      <c r="E495" s="149"/>
      <c r="F495" s="144" t="str">
        <f t="shared" si="46"/>
        <v/>
      </c>
      <c r="G495" s="183"/>
      <c r="H495" s="144" t="str">
        <f t="shared" si="47"/>
        <v/>
      </c>
      <c r="I495" s="182"/>
      <c r="J495" s="182"/>
      <c r="K495" s="182"/>
      <c r="M495" s="139" t="str">
        <f t="shared" si="48"/>
        <v/>
      </c>
      <c r="N495" s="139" t="str">
        <f t="shared" si="49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5"/>
        <v/>
      </c>
      <c r="E496" s="149"/>
      <c r="F496" s="144" t="str">
        <f t="shared" si="46"/>
        <v/>
      </c>
      <c r="G496" s="183"/>
      <c r="H496" s="144" t="str">
        <f t="shared" si="47"/>
        <v/>
      </c>
      <c r="I496" s="182"/>
      <c r="J496" s="182"/>
      <c r="K496" s="182"/>
      <c r="M496" s="139" t="str">
        <f t="shared" si="48"/>
        <v/>
      </c>
      <c r="N496" s="139" t="str">
        <f t="shared" si="49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5"/>
        <v/>
      </c>
      <c r="E497" s="149"/>
      <c r="F497" s="144" t="str">
        <f t="shared" si="46"/>
        <v/>
      </c>
      <c r="G497" s="183"/>
      <c r="H497" s="144" t="str">
        <f t="shared" si="47"/>
        <v/>
      </c>
      <c r="I497" s="182"/>
      <c r="J497" s="182"/>
      <c r="K497" s="182"/>
      <c r="M497" s="139" t="str">
        <f t="shared" si="48"/>
        <v/>
      </c>
      <c r="N497" s="139" t="str">
        <f t="shared" si="49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5"/>
        <v/>
      </c>
      <c r="E498" s="149"/>
      <c r="F498" s="144" t="str">
        <f t="shared" si="46"/>
        <v/>
      </c>
      <c r="G498" s="183"/>
      <c r="H498" s="144" t="str">
        <f t="shared" si="47"/>
        <v/>
      </c>
      <c r="I498" s="182"/>
      <c r="J498" s="182"/>
      <c r="K498" s="182"/>
      <c r="M498" s="139" t="str">
        <f t="shared" si="48"/>
        <v/>
      </c>
      <c r="N498" s="139" t="str">
        <f t="shared" si="49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5"/>
        <v/>
      </c>
      <c r="E499" s="149"/>
      <c r="F499" s="144" t="str">
        <f t="shared" si="46"/>
        <v/>
      </c>
      <c r="G499" s="183"/>
      <c r="H499" s="144" t="str">
        <f t="shared" si="47"/>
        <v/>
      </c>
      <c r="I499" s="182"/>
      <c r="J499" s="182"/>
      <c r="K499" s="182"/>
      <c r="M499" s="139" t="str">
        <f t="shared" si="48"/>
        <v/>
      </c>
      <c r="N499" s="139" t="str">
        <f t="shared" si="49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5"/>
        <v/>
      </c>
      <c r="E500" s="149"/>
      <c r="F500" s="144" t="str">
        <f t="shared" si="46"/>
        <v/>
      </c>
      <c r="G500" s="183"/>
      <c r="H500" s="144" t="str">
        <f t="shared" si="47"/>
        <v/>
      </c>
      <c r="I500" s="182"/>
      <c r="J500" s="182"/>
      <c r="K500" s="182"/>
      <c r="M500" s="139" t="str">
        <f t="shared" si="48"/>
        <v/>
      </c>
      <c r="N500" s="139" t="str">
        <f t="shared" si="49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5"/>
        <v/>
      </c>
      <c r="E501" s="149"/>
      <c r="F501" s="144" t="str">
        <f t="shared" si="46"/>
        <v/>
      </c>
      <c r="G501" s="183"/>
      <c r="H501" s="144" t="str">
        <f t="shared" si="47"/>
        <v/>
      </c>
      <c r="I501" s="182"/>
      <c r="J501" s="182"/>
      <c r="K501" s="182"/>
      <c r="M501" s="139" t="str">
        <f t="shared" si="48"/>
        <v/>
      </c>
      <c r="N501" s="139" t="str">
        <f t="shared" si="49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141" activePane="bottomLeft" state="frozen"/>
      <selection pane="bottomLeft" activeCell="I38" sqref="I38:I40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18.28515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9" t="s">
        <v>766</v>
      </c>
      <c r="B1" s="279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1531</v>
      </c>
      <c r="F3" s="144" t="str">
        <f>IFERROR(VLOOKUP(E3,$AA$6:$AB$1018,2,FALSE),"")</f>
        <v>INTERREG Plastic Busters MPA: Očuvanje biološke raznolikosti od plastike u zaštićenim morskim područjima na Mediteranu</v>
      </c>
      <c r="G3" s="182">
        <v>56223</v>
      </c>
      <c r="H3" s="182"/>
      <c r="I3" s="182"/>
      <c r="J3" s="198" t="s">
        <v>3503</v>
      </c>
      <c r="K3" s="197" t="s">
        <v>3504</v>
      </c>
      <c r="L3" s="197" t="s">
        <v>3505</v>
      </c>
      <c r="M3" s="198" t="s">
        <v>3507</v>
      </c>
      <c r="N3" s="198" t="s">
        <v>3506</v>
      </c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0">IFERROR(VLOOKUP(A4,$R$6:$S$23,2,FALSE),"")</f>
        <v>Pomoći EU</v>
      </c>
      <c r="C4" s="149">
        <v>3121</v>
      </c>
      <c r="D4" s="144" t="str">
        <f t="shared" ref="D4:D67" si="1">IFERROR(VLOOKUP(C4,$U$5:$W$129,2,FALSE),"")</f>
        <v>Ostali rashodi za zaposlene</v>
      </c>
      <c r="E4" s="183" t="s">
        <v>1531</v>
      </c>
      <c r="F4" s="144" t="str">
        <f t="shared" ref="F4:F67" si="2">IFERROR(VLOOKUP(E4,$AA$6:$AB$1018,2,FALSE),"")</f>
        <v>INTERREG Plastic Busters MPA: Očuvanje biološke raznolikosti od plastike u zaštićenim morskim područjima na Mediteranu</v>
      </c>
      <c r="G4" s="182">
        <v>1500</v>
      </c>
      <c r="H4" s="182"/>
      <c r="I4" s="182"/>
      <c r="J4" s="198" t="s">
        <v>3503</v>
      </c>
      <c r="K4" s="197" t="s">
        <v>3504</v>
      </c>
      <c r="L4" s="197" t="s">
        <v>3505</v>
      </c>
      <c r="M4" s="198" t="s">
        <v>3507</v>
      </c>
      <c r="N4" s="198" t="s">
        <v>3506</v>
      </c>
      <c r="P4" s="139" t="str">
        <f t="shared" ref="P4:P67" si="3">LEFT(C4,3)</f>
        <v>312</v>
      </c>
      <c r="Q4" s="139" t="str">
        <f t="shared" ref="Q4:Q67" si="4">LEFT(C4,2)</f>
        <v>31</v>
      </c>
      <c r="U4" s="145"/>
      <c r="V4" s="145"/>
    </row>
    <row r="5" spans="1:28">
      <c r="A5" s="149">
        <v>51</v>
      </c>
      <c r="B5" s="144" t="str">
        <f t="shared" si="0"/>
        <v>Pomoći EU</v>
      </c>
      <c r="C5" s="149">
        <v>3132</v>
      </c>
      <c r="D5" s="144" t="str">
        <f t="shared" si="1"/>
        <v>Doprinosi za obvezno zdravstveno osiguranje</v>
      </c>
      <c r="E5" s="183" t="s">
        <v>1531</v>
      </c>
      <c r="F5" s="144" t="str">
        <f t="shared" si="2"/>
        <v>INTERREG Plastic Busters MPA: Očuvanje biološke raznolikosti od plastike u zaštićenim morskim područjima na Mediteranu</v>
      </c>
      <c r="G5" s="182">
        <v>9277</v>
      </c>
      <c r="H5" s="182"/>
      <c r="I5" s="182"/>
      <c r="J5" s="198" t="s">
        <v>3503</v>
      </c>
      <c r="K5" s="197" t="s">
        <v>3504</v>
      </c>
      <c r="L5" s="197" t="s">
        <v>3505</v>
      </c>
      <c r="M5" s="198" t="s">
        <v>3507</v>
      </c>
      <c r="N5" s="198" t="s">
        <v>3506</v>
      </c>
      <c r="P5" s="139" t="str">
        <f t="shared" si="3"/>
        <v>313</v>
      </c>
      <c r="Q5" s="139" t="str">
        <f t="shared" si="4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5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0"/>
        <v>Pomoći EU</v>
      </c>
      <c r="C6" s="149">
        <v>3211</v>
      </c>
      <c r="D6" s="144" t="str">
        <f t="shared" si="1"/>
        <v>Službena putovanja</v>
      </c>
      <c r="E6" s="183" t="s">
        <v>1531</v>
      </c>
      <c r="F6" s="144" t="str">
        <f t="shared" si="2"/>
        <v>INTERREG Plastic Busters MPA: Očuvanje biološke raznolikosti od plastike u zaštićenim morskim područjima na Mediteranu</v>
      </c>
      <c r="G6" s="182">
        <v>20000</v>
      </c>
      <c r="H6" s="182"/>
      <c r="I6" s="182"/>
      <c r="J6" s="198" t="s">
        <v>3503</v>
      </c>
      <c r="K6" s="197" t="s">
        <v>3504</v>
      </c>
      <c r="L6" s="197" t="s">
        <v>3505</v>
      </c>
      <c r="M6" s="198" t="s">
        <v>3507</v>
      </c>
      <c r="N6" s="198" t="s">
        <v>3506</v>
      </c>
      <c r="P6" s="139" t="str">
        <f t="shared" si="3"/>
        <v>321</v>
      </c>
      <c r="Q6" s="139" t="str">
        <f t="shared" si="4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5"/>
        <v>31</v>
      </c>
      <c r="Y6" s="139" t="str">
        <f t="shared" ref="Y6:Y69" si="6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0"/>
        <v>Pomoći EU</v>
      </c>
      <c r="C7" s="149">
        <v>3212</v>
      </c>
      <c r="D7" s="144" t="str">
        <f t="shared" si="1"/>
        <v>Naknade za prijevoz, za rad na terenu i odvojeni život</v>
      </c>
      <c r="E7" s="183" t="s">
        <v>1531</v>
      </c>
      <c r="F7" s="144" t="str">
        <f t="shared" si="2"/>
        <v>INTERREG Plastic Busters MPA: Očuvanje biološke raznolikosti od plastike u zaštićenim morskim područjima na Mediteranu</v>
      </c>
      <c r="G7" s="182">
        <v>2000</v>
      </c>
      <c r="H7" s="182"/>
      <c r="I7" s="182"/>
      <c r="J7" s="198" t="s">
        <v>3503</v>
      </c>
      <c r="K7" s="197" t="s">
        <v>3504</v>
      </c>
      <c r="L7" s="197" t="s">
        <v>3505</v>
      </c>
      <c r="M7" s="198" t="s">
        <v>3507</v>
      </c>
      <c r="N7" s="198" t="s">
        <v>3506</v>
      </c>
      <c r="P7" s="139" t="str">
        <f t="shared" si="3"/>
        <v>321</v>
      </c>
      <c r="Q7" s="139" t="str">
        <f t="shared" si="4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5"/>
        <v>31</v>
      </c>
      <c r="Y7" s="139" t="str">
        <f t="shared" si="6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0"/>
        <v>Pomoći EU</v>
      </c>
      <c r="C8" s="149"/>
      <c r="D8" s="144" t="str">
        <f t="shared" si="1"/>
        <v/>
      </c>
      <c r="E8" s="183"/>
      <c r="F8" s="144" t="str">
        <f t="shared" si="2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3"/>
        <v/>
      </c>
      <c r="Q8" s="139" t="str">
        <f t="shared" si="4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5"/>
        <v>31</v>
      </c>
      <c r="Y8" s="139" t="str">
        <f t="shared" si="6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0"/>
        <v/>
      </c>
      <c r="C9" s="149"/>
      <c r="D9" s="144" t="str">
        <f t="shared" si="1"/>
        <v/>
      </c>
      <c r="E9" s="183"/>
      <c r="F9" s="144" t="str">
        <f t="shared" si="2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3"/>
        <v/>
      </c>
      <c r="Q9" s="139" t="str">
        <f t="shared" si="4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5"/>
        <v>31</v>
      </c>
      <c r="Y9" s="139" t="str">
        <f t="shared" si="6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0"/>
        <v>Pomoći EU</v>
      </c>
      <c r="C10" s="149">
        <v>3221</v>
      </c>
      <c r="D10" s="144" t="str">
        <f t="shared" si="1"/>
        <v>Uredski materijal i ostali materijalni rashodi</v>
      </c>
      <c r="E10" s="183" t="s">
        <v>1525</v>
      </c>
      <c r="F10" s="144" t="str">
        <f t="shared" si="2"/>
        <v>INTERREG E-CITIJENS - Sustav za podršku odlučivanju (SPO) u upravljanju hitnim situacijama za potrebe civilne zaštite zasnovan na građanskom novinarstvu, a za poboljšanje sigurnosti na području Jadrana</v>
      </c>
      <c r="G10" s="182">
        <v>30000</v>
      </c>
      <c r="H10" s="182"/>
      <c r="I10" s="182"/>
      <c r="J10" s="198" t="s">
        <v>3508</v>
      </c>
      <c r="K10" s="197" t="s">
        <v>3509</v>
      </c>
      <c r="L10" s="197" t="s">
        <v>3510</v>
      </c>
      <c r="M10" s="198" t="s">
        <v>3511</v>
      </c>
      <c r="N10" s="198" t="s">
        <v>3512</v>
      </c>
      <c r="P10" s="139" t="str">
        <f t="shared" si="3"/>
        <v>322</v>
      </c>
      <c r="Q10" s="139" t="str">
        <f t="shared" si="4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5"/>
        <v>31</v>
      </c>
      <c r="Y10" s="192" t="str">
        <f t="shared" si="6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0"/>
        <v>Pomoći EU</v>
      </c>
      <c r="C11" s="149">
        <v>3233</v>
      </c>
      <c r="D11" s="144" t="str">
        <f t="shared" si="1"/>
        <v>Usluge promidžbe i informiranja</v>
      </c>
      <c r="E11" s="183" t="s">
        <v>1525</v>
      </c>
      <c r="F11" s="144" t="str">
        <f t="shared" si="2"/>
        <v>INTERREG E-CITIJENS - Sustav za podršku odlučivanju (SPO) u upravljanju hitnim situacijama za potrebe civilne zaštite zasnovan na građanskom novinarstvu, a za poboljšanje sigurnosti na području Jadrana</v>
      </c>
      <c r="G11" s="182">
        <v>12750</v>
      </c>
      <c r="H11" s="182"/>
      <c r="I11" s="182"/>
      <c r="J11" s="198" t="s">
        <v>3508</v>
      </c>
      <c r="K11" s="197"/>
      <c r="L11" s="198" t="s">
        <v>3511</v>
      </c>
      <c r="M11" s="198"/>
      <c r="N11" s="198" t="s">
        <v>3512</v>
      </c>
      <c r="P11" s="139" t="str">
        <f t="shared" si="3"/>
        <v>323</v>
      </c>
      <c r="Q11" s="139" t="str">
        <f t="shared" si="4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5"/>
        <v>32</v>
      </c>
      <c r="Y11" s="139" t="str">
        <f t="shared" si="6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0"/>
        <v/>
      </c>
      <c r="C12" s="149"/>
      <c r="D12" s="144" t="str">
        <f t="shared" si="1"/>
        <v/>
      </c>
      <c r="E12" s="183"/>
      <c r="F12" s="144" t="str">
        <f t="shared" si="2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3"/>
        <v/>
      </c>
      <c r="Q12" s="139" t="str">
        <f t="shared" si="4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5"/>
        <v>32</v>
      </c>
      <c r="Y12" s="139" t="str">
        <f t="shared" si="6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0"/>
        <v>Pomoći EU</v>
      </c>
      <c r="C13" s="149">
        <v>3111</v>
      </c>
      <c r="D13" s="144" t="str">
        <f t="shared" si="1"/>
        <v>Plaće za redovan rad</v>
      </c>
      <c r="E13" s="183" t="s">
        <v>1521</v>
      </c>
      <c r="F13" s="144" t="str">
        <f t="shared" si="2"/>
        <v>INTERREG PMO-GATE - sprječavanje, upravljanje i prevladavanje rizika od prirodnih katastrofa radi ublažavanja njihova utjecaja na gospodarstvo i društvo</v>
      </c>
      <c r="G13" s="182">
        <v>12920</v>
      </c>
      <c r="H13" s="182"/>
      <c r="I13" s="182"/>
      <c r="J13" s="198" t="s">
        <v>3514</v>
      </c>
      <c r="K13" s="197" t="s">
        <v>3509</v>
      </c>
      <c r="L13" s="197" t="s">
        <v>3510</v>
      </c>
      <c r="M13" s="198" t="s">
        <v>3520</v>
      </c>
      <c r="N13" s="198" t="s">
        <v>3513</v>
      </c>
      <c r="P13" s="139" t="str">
        <f t="shared" si="3"/>
        <v>311</v>
      </c>
      <c r="Q13" s="139" t="str">
        <f t="shared" si="4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5"/>
        <v>32</v>
      </c>
      <c r="Y13" s="139" t="str">
        <f t="shared" si="6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0"/>
        <v>Pomoći EU</v>
      </c>
      <c r="C14" s="149">
        <v>3121</v>
      </c>
      <c r="D14" s="144" t="str">
        <f t="shared" si="1"/>
        <v>Ostali rashodi za zaposlene</v>
      </c>
      <c r="E14" s="183" t="s">
        <v>1521</v>
      </c>
      <c r="F14" s="144" t="str">
        <f t="shared" si="2"/>
        <v>INTERREG PMO-GATE - sprječavanje, upravljanje i prevladavanje rizika od prirodnih katastrofa radi ublažavanja njihova utjecaja na gospodarstvo i društvo</v>
      </c>
      <c r="G14" s="182">
        <v>1020</v>
      </c>
      <c r="H14" s="182"/>
      <c r="I14" s="182"/>
      <c r="J14" s="198" t="s">
        <v>3514</v>
      </c>
      <c r="K14" s="197" t="s">
        <v>3509</v>
      </c>
      <c r="L14" s="197" t="s">
        <v>3510</v>
      </c>
      <c r="M14" s="198" t="s">
        <v>3520</v>
      </c>
      <c r="N14" s="198" t="s">
        <v>3513</v>
      </c>
      <c r="P14" s="139" t="str">
        <f t="shared" si="3"/>
        <v>312</v>
      </c>
      <c r="Q14" s="139" t="str">
        <f t="shared" si="4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5"/>
        <v>32</v>
      </c>
      <c r="Y14" s="139" t="str">
        <f t="shared" si="6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0"/>
        <v>Pomoći EU</v>
      </c>
      <c r="C15" s="149">
        <v>3132</v>
      </c>
      <c r="D15" s="144" t="str">
        <f t="shared" si="1"/>
        <v>Doprinosi za obvezno zdravstveno osiguranje</v>
      </c>
      <c r="E15" s="183" t="s">
        <v>1521</v>
      </c>
      <c r="F15" s="144" t="str">
        <f t="shared" si="2"/>
        <v>INTERREG PMO-GATE - sprječavanje, upravljanje i prevladavanje rizika od prirodnih katastrofa radi ublažavanja njihova utjecaja na gospodarstvo i društvo</v>
      </c>
      <c r="G15" s="182">
        <v>2210</v>
      </c>
      <c r="H15" s="182"/>
      <c r="I15" s="182"/>
      <c r="J15" s="198" t="s">
        <v>3514</v>
      </c>
      <c r="K15" s="197" t="s">
        <v>3509</v>
      </c>
      <c r="L15" s="197" t="s">
        <v>3510</v>
      </c>
      <c r="M15" s="198" t="s">
        <v>3520</v>
      </c>
      <c r="N15" s="198" t="s">
        <v>3513</v>
      </c>
      <c r="P15" s="139" t="str">
        <f t="shared" si="3"/>
        <v>313</v>
      </c>
      <c r="Q15" s="139" t="str">
        <f t="shared" si="4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5"/>
        <v>32</v>
      </c>
      <c r="Y15" s="139" t="str">
        <f t="shared" si="6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0"/>
        <v>Pomoći EU</v>
      </c>
      <c r="C16" s="149">
        <v>3211</v>
      </c>
      <c r="D16" s="144" t="str">
        <f t="shared" si="1"/>
        <v>Službena putovanja</v>
      </c>
      <c r="E16" s="183" t="s">
        <v>1521</v>
      </c>
      <c r="F16" s="144" t="str">
        <f t="shared" si="2"/>
        <v>INTERREG PMO-GATE - sprječavanje, upravljanje i prevladavanje rizika od prirodnih katastrofa radi ublažavanja njihova utjecaja na gospodarstvo i društvo</v>
      </c>
      <c r="G16" s="182">
        <v>28700</v>
      </c>
      <c r="H16" s="182"/>
      <c r="I16" s="182"/>
      <c r="J16" s="198" t="s">
        <v>3514</v>
      </c>
      <c r="K16" s="197" t="s">
        <v>3509</v>
      </c>
      <c r="L16" s="197" t="s">
        <v>3510</v>
      </c>
      <c r="M16" s="198" t="s">
        <v>3520</v>
      </c>
      <c r="N16" s="198" t="s">
        <v>3513</v>
      </c>
      <c r="P16" s="139" t="str">
        <f t="shared" si="3"/>
        <v>321</v>
      </c>
      <c r="Q16" s="139" t="str">
        <f t="shared" si="4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5"/>
        <v>32</v>
      </c>
      <c r="Y16" s="139" t="str">
        <f t="shared" si="6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0"/>
        <v>Pomoći EU</v>
      </c>
      <c r="C17" s="149">
        <v>3212</v>
      </c>
      <c r="D17" s="144" t="str">
        <f t="shared" si="1"/>
        <v>Naknade za prijevoz, za rad na terenu i odvojeni život</v>
      </c>
      <c r="E17" s="183" t="s">
        <v>1521</v>
      </c>
      <c r="F17" s="144" t="str">
        <f t="shared" si="2"/>
        <v>INTERREG PMO-GATE - sprječavanje, upravljanje i prevladavanje rizika od prirodnih katastrofa radi ublažavanja njihova utjecaja na gospodarstvo i društvo</v>
      </c>
      <c r="G17" s="182">
        <v>1870</v>
      </c>
      <c r="H17" s="182"/>
      <c r="I17" s="182"/>
      <c r="J17" s="198" t="s">
        <v>3514</v>
      </c>
      <c r="K17" s="197" t="s">
        <v>3509</v>
      </c>
      <c r="L17" s="197" t="s">
        <v>3510</v>
      </c>
      <c r="M17" s="198" t="s">
        <v>3520</v>
      </c>
      <c r="N17" s="198" t="s">
        <v>3513</v>
      </c>
      <c r="P17" s="139" t="str">
        <f t="shared" si="3"/>
        <v>321</v>
      </c>
      <c r="Q17" s="139" t="str">
        <f t="shared" si="4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5"/>
        <v>32</v>
      </c>
      <c r="Y17" s="139" t="str">
        <f t="shared" si="6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0"/>
        <v>Pomoći EU</v>
      </c>
      <c r="C18" s="149">
        <v>3221</v>
      </c>
      <c r="D18" s="144" t="str">
        <f t="shared" si="1"/>
        <v>Uredski materijal i ostali materijalni rashodi</v>
      </c>
      <c r="E18" s="183" t="s">
        <v>1521</v>
      </c>
      <c r="F18" s="144" t="str">
        <f t="shared" si="2"/>
        <v>INTERREG PMO-GATE - sprječavanje, upravljanje i prevladavanje rizika od prirodnih katastrofa radi ublažavanja njihova utjecaja na gospodarstvo i društvo</v>
      </c>
      <c r="G18" s="182">
        <v>2000</v>
      </c>
      <c r="H18" s="182"/>
      <c r="I18" s="182"/>
      <c r="J18" s="198" t="s">
        <v>3514</v>
      </c>
      <c r="K18" s="197" t="s">
        <v>3509</v>
      </c>
      <c r="L18" s="197" t="s">
        <v>3510</v>
      </c>
      <c r="M18" s="198" t="s">
        <v>3520</v>
      </c>
      <c r="N18" s="198" t="s">
        <v>3513</v>
      </c>
      <c r="P18" s="139" t="str">
        <f t="shared" si="3"/>
        <v>322</v>
      </c>
      <c r="Q18" s="139" t="str">
        <f t="shared" si="4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5"/>
        <v>32</v>
      </c>
      <c r="Y18" s="139" t="str">
        <f t="shared" si="6"/>
        <v>322</v>
      </c>
      <c r="AA18" s="139" t="s">
        <v>1282</v>
      </c>
      <c r="AB18" s="139" t="s">
        <v>1283</v>
      </c>
    </row>
    <row r="19" spans="1:28">
      <c r="A19" s="149">
        <v>51</v>
      </c>
      <c r="B19" s="144" t="str">
        <f t="shared" si="0"/>
        <v>Pomoći EU</v>
      </c>
      <c r="C19" s="149">
        <v>3237</v>
      </c>
      <c r="D19" s="144" t="str">
        <f t="shared" si="1"/>
        <v>Intelektualne i osobne usluge</v>
      </c>
      <c r="E19" s="183" t="s">
        <v>1521</v>
      </c>
      <c r="F19" s="144" t="str">
        <f t="shared" si="2"/>
        <v>INTERREG PMO-GATE - sprječavanje, upravljanje i prevladavanje rizika od prirodnih katastrofa radi ublažavanja njihova utjecaja na gospodarstvo i društvo</v>
      </c>
      <c r="G19" s="182">
        <v>30000</v>
      </c>
      <c r="H19" s="182"/>
      <c r="I19" s="182"/>
      <c r="J19" s="198" t="s">
        <v>3514</v>
      </c>
      <c r="K19" s="197" t="s">
        <v>3509</v>
      </c>
      <c r="L19" s="197" t="s">
        <v>3510</v>
      </c>
      <c r="M19" s="198" t="s">
        <v>3520</v>
      </c>
      <c r="N19" s="198" t="s">
        <v>3513</v>
      </c>
      <c r="P19" s="139" t="str">
        <f t="shared" si="3"/>
        <v>323</v>
      </c>
      <c r="Q19" s="139" t="str">
        <f t="shared" si="4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5"/>
        <v>32</v>
      </c>
      <c r="Y19" s="139" t="str">
        <f t="shared" si="6"/>
        <v>322</v>
      </c>
      <c r="AA19" s="139" t="s">
        <v>1284</v>
      </c>
      <c r="AB19" s="139" t="s">
        <v>997</v>
      </c>
    </row>
    <row r="20" spans="1:28">
      <c r="A20" s="149">
        <v>51</v>
      </c>
      <c r="B20" s="144" t="str">
        <f t="shared" si="0"/>
        <v>Pomoći EU</v>
      </c>
      <c r="C20" s="149">
        <v>3239</v>
      </c>
      <c r="D20" s="144" t="str">
        <f t="shared" si="1"/>
        <v>Ostale usluge</v>
      </c>
      <c r="E20" s="183" t="s">
        <v>1521</v>
      </c>
      <c r="F20" s="144" t="str">
        <f t="shared" si="2"/>
        <v>INTERREG PMO-GATE - sprječavanje, upravljanje i prevladavanje rizika od prirodnih katastrofa radi ublažavanja njihova utjecaja na gospodarstvo i društvo</v>
      </c>
      <c r="G20" s="182">
        <v>3000</v>
      </c>
      <c r="H20" s="182"/>
      <c r="I20" s="182"/>
      <c r="J20" s="198" t="s">
        <v>3514</v>
      </c>
      <c r="K20" s="197" t="s">
        <v>3509</v>
      </c>
      <c r="L20" s="197" t="s">
        <v>3510</v>
      </c>
      <c r="M20" s="198" t="s">
        <v>3520</v>
      </c>
      <c r="N20" s="198" t="s">
        <v>3513</v>
      </c>
      <c r="P20" s="139" t="str">
        <f t="shared" si="3"/>
        <v>323</v>
      </c>
      <c r="Q20" s="139" t="str">
        <f t="shared" si="4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5"/>
        <v>32</v>
      </c>
      <c r="Y20" s="139" t="str">
        <f t="shared" si="6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0"/>
        <v/>
      </c>
      <c r="C21" s="149"/>
      <c r="D21" s="144" t="str">
        <f t="shared" si="1"/>
        <v/>
      </c>
      <c r="E21" s="183"/>
      <c r="F21" s="144" t="str">
        <f t="shared" si="2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3"/>
        <v/>
      </c>
      <c r="Q21" s="139" t="str">
        <f t="shared" si="4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5"/>
        <v>32</v>
      </c>
      <c r="Y21" s="139" t="str">
        <f t="shared" si="6"/>
        <v>322</v>
      </c>
      <c r="AA21" s="139" t="s">
        <v>1286</v>
      </c>
      <c r="AB21" s="139" t="s">
        <v>1001</v>
      </c>
    </row>
    <row r="22" spans="1:28">
      <c r="A22" s="149">
        <v>51</v>
      </c>
      <c r="B22" s="144" t="str">
        <f t="shared" si="0"/>
        <v>Pomoći EU</v>
      </c>
      <c r="C22" s="149">
        <v>3211</v>
      </c>
      <c r="D22" s="144" t="str">
        <f t="shared" si="1"/>
        <v>Službena putovanja</v>
      </c>
      <c r="E22" s="183" t="s">
        <v>1523</v>
      </c>
      <c r="F22" s="144" t="str">
        <f t="shared" si="2"/>
        <v>INTERREG DEEP-SEA – Razvoj planiranja energetske učinkovitosti i mobilnih usluga marina na Jadranskoj obali</v>
      </c>
      <c r="G22" s="182">
        <v>18750</v>
      </c>
      <c r="H22" s="182"/>
      <c r="I22" s="182"/>
      <c r="J22" s="198" t="s">
        <v>3515</v>
      </c>
      <c r="K22" s="197" t="s">
        <v>3518</v>
      </c>
      <c r="L22" s="197" t="s">
        <v>3517</v>
      </c>
      <c r="M22" s="198" t="s">
        <v>3516</v>
      </c>
      <c r="N22" s="198" t="s">
        <v>3522</v>
      </c>
      <c r="P22" s="139" t="str">
        <f t="shared" si="3"/>
        <v>321</v>
      </c>
      <c r="Q22" s="139" t="str">
        <f t="shared" si="4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5"/>
        <v>32</v>
      </c>
      <c r="Y22" s="139" t="str">
        <f t="shared" si="6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0"/>
        <v/>
      </c>
      <c r="C23" s="149"/>
      <c r="D23" s="144" t="str">
        <f t="shared" si="1"/>
        <v/>
      </c>
      <c r="E23" s="183"/>
      <c r="F23" s="144" t="str">
        <f t="shared" si="2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3"/>
        <v/>
      </c>
      <c r="Q23" s="139" t="str">
        <f t="shared" si="4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5"/>
        <v>32</v>
      </c>
      <c r="Y23" s="139" t="str">
        <f t="shared" si="6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 t="shared" si="0"/>
        <v>Pomoći EU</v>
      </c>
      <c r="C24" s="149">
        <v>3211</v>
      </c>
      <c r="D24" s="144" t="str">
        <f t="shared" si="1"/>
        <v>Službena putovanja</v>
      </c>
      <c r="E24" s="183" t="s">
        <v>1519</v>
      </c>
      <c r="F24" s="144" t="str">
        <f t="shared" si="2"/>
        <v>INTERREG-NET4mPLASTIC- Nove tehnologije za detekciju i analizu marko i mirkoplastike u Jadranskom bazenu</v>
      </c>
      <c r="G24" s="182">
        <v>15000</v>
      </c>
      <c r="H24" s="182"/>
      <c r="I24" s="182"/>
      <c r="J24" s="198" t="s">
        <v>3519</v>
      </c>
      <c r="K24" s="197" t="s">
        <v>3509</v>
      </c>
      <c r="L24" s="197" t="s">
        <v>3510</v>
      </c>
      <c r="M24" s="198" t="s">
        <v>3520</v>
      </c>
      <c r="N24" s="198" t="s">
        <v>3521</v>
      </c>
      <c r="P24" s="139" t="str">
        <f t="shared" si="3"/>
        <v>321</v>
      </c>
      <c r="Q24" s="139" t="str">
        <f t="shared" si="4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5"/>
        <v>32</v>
      </c>
      <c r="Y24" s="139" t="str">
        <f t="shared" si="6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0"/>
        <v>Pomoći EU</v>
      </c>
      <c r="C25" s="149">
        <v>3237</v>
      </c>
      <c r="D25" s="144" t="str">
        <f t="shared" si="1"/>
        <v>Intelektualne i osobne usluge</v>
      </c>
      <c r="E25" s="183" t="s">
        <v>1519</v>
      </c>
      <c r="F25" s="144" t="str">
        <f t="shared" si="2"/>
        <v>INTERREG-NET4mPLASTIC- Nove tehnologije za detekciju i analizu marko i mirkoplastike u Jadranskom bazenu</v>
      </c>
      <c r="G25" s="182">
        <v>330000</v>
      </c>
      <c r="H25" s="182"/>
      <c r="I25" s="182"/>
      <c r="J25" s="198" t="s">
        <v>3519</v>
      </c>
      <c r="K25" s="197" t="s">
        <v>3509</v>
      </c>
      <c r="L25" s="197" t="s">
        <v>3510</v>
      </c>
      <c r="M25" s="198" t="s">
        <v>3520</v>
      </c>
      <c r="N25" s="198" t="s">
        <v>3521</v>
      </c>
      <c r="P25" s="139" t="str">
        <f t="shared" si="3"/>
        <v>323</v>
      </c>
      <c r="Q25" s="139" t="str">
        <f t="shared" si="4"/>
        <v>32</v>
      </c>
      <c r="U25" s="139">
        <v>3234</v>
      </c>
      <c r="V25" s="139" t="s">
        <v>94</v>
      </c>
      <c r="X25" s="139" t="str">
        <f t="shared" si="5"/>
        <v>32</v>
      </c>
      <c r="Y25" s="139" t="str">
        <f t="shared" si="6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0"/>
        <v/>
      </c>
      <c r="C26" s="149"/>
      <c r="D26" s="144" t="str">
        <f t="shared" si="1"/>
        <v/>
      </c>
      <c r="E26" s="183"/>
      <c r="F26" s="144" t="str">
        <f t="shared" si="2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3"/>
        <v/>
      </c>
      <c r="Q26" s="139" t="str">
        <f t="shared" si="4"/>
        <v/>
      </c>
      <c r="U26" s="139">
        <v>3235</v>
      </c>
      <c r="V26" s="139" t="s">
        <v>114</v>
      </c>
      <c r="X26" s="139" t="str">
        <f t="shared" si="5"/>
        <v>32</v>
      </c>
      <c r="Y26" s="139" t="str">
        <f t="shared" si="6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0"/>
        <v>Pomoći EU</v>
      </c>
      <c r="C27" s="149">
        <v>3111</v>
      </c>
      <c r="D27" s="144" t="str">
        <f t="shared" si="1"/>
        <v>Plaće za redovan rad</v>
      </c>
      <c r="E27" s="183" t="s">
        <v>1527</v>
      </c>
      <c r="F27" s="144" t="str">
        <f t="shared" si="2"/>
        <v>INTERREG MoST - Monitoring prodora slane vode u obalne vodonosnike i testiranje pilot projekata za smanjenje štetnog utjecaja od zaslanjivanja</v>
      </c>
      <c r="G27" s="182">
        <v>102600</v>
      </c>
      <c r="H27" s="182"/>
      <c r="I27" s="182"/>
      <c r="J27" s="198" t="s">
        <v>3523</v>
      </c>
      <c r="K27" s="197" t="s">
        <v>3509</v>
      </c>
      <c r="L27" s="197" t="s">
        <v>3510</v>
      </c>
      <c r="M27" s="198" t="s">
        <v>3524</v>
      </c>
      <c r="N27" s="198" t="s">
        <v>3525</v>
      </c>
      <c r="P27" s="139" t="str">
        <f t="shared" si="3"/>
        <v>311</v>
      </c>
      <c r="Q27" s="139" t="str">
        <f t="shared" si="4"/>
        <v>31</v>
      </c>
      <c r="U27" s="139">
        <v>3236</v>
      </c>
      <c r="V27" s="139" t="s">
        <v>57</v>
      </c>
      <c r="X27" s="139" t="str">
        <f t="shared" si="5"/>
        <v>32</v>
      </c>
      <c r="Y27" s="139" t="str">
        <f t="shared" si="6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0"/>
        <v>Pomoći EU</v>
      </c>
      <c r="C28" s="149">
        <v>3121</v>
      </c>
      <c r="D28" s="144" t="str">
        <f t="shared" si="1"/>
        <v>Ostali rashodi za zaposlene</v>
      </c>
      <c r="E28" s="183" t="s">
        <v>1527</v>
      </c>
      <c r="F28" s="144" t="str">
        <f t="shared" si="2"/>
        <v>INTERREG MoST - Monitoring prodora slane vode u obalne vodonosnike i testiranje pilot projekata za smanjenje štetnog utjecaja od zaslanjivanja</v>
      </c>
      <c r="G28" s="182">
        <v>2000</v>
      </c>
      <c r="H28" s="182"/>
      <c r="I28" s="182"/>
      <c r="J28" s="198" t="s">
        <v>3523</v>
      </c>
      <c r="K28" s="197" t="s">
        <v>3509</v>
      </c>
      <c r="L28" s="197" t="s">
        <v>3510</v>
      </c>
      <c r="M28" s="198" t="s">
        <v>3524</v>
      </c>
      <c r="N28" s="198" t="s">
        <v>3525</v>
      </c>
      <c r="P28" s="139" t="str">
        <f t="shared" si="3"/>
        <v>312</v>
      </c>
      <c r="Q28" s="139" t="str">
        <f t="shared" si="4"/>
        <v>31</v>
      </c>
      <c r="U28" s="139">
        <v>3237</v>
      </c>
      <c r="V28" s="139" t="s">
        <v>70</v>
      </c>
      <c r="X28" s="139" t="str">
        <f t="shared" si="5"/>
        <v>32</v>
      </c>
      <c r="Y28" s="139" t="str">
        <f t="shared" si="6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0"/>
        <v>Pomoći EU</v>
      </c>
      <c r="C29" s="149">
        <v>3132</v>
      </c>
      <c r="D29" s="144" t="str">
        <f t="shared" si="1"/>
        <v>Doprinosi za obvezno zdravstveno osiguranje</v>
      </c>
      <c r="E29" s="183" t="s">
        <v>1527</v>
      </c>
      <c r="F29" s="144" t="str">
        <f t="shared" si="2"/>
        <v>INTERREG MoST - Monitoring prodora slane vode u obalne vodonosnike i testiranje pilot projekata za smanjenje štetnog utjecaja od zaslanjivanja</v>
      </c>
      <c r="G29" s="182">
        <v>17550</v>
      </c>
      <c r="H29" s="182"/>
      <c r="I29" s="182"/>
      <c r="J29" s="198" t="s">
        <v>3523</v>
      </c>
      <c r="K29" s="197" t="s">
        <v>3509</v>
      </c>
      <c r="L29" s="197" t="s">
        <v>3510</v>
      </c>
      <c r="M29" s="198" t="s">
        <v>3524</v>
      </c>
      <c r="N29" s="198" t="s">
        <v>3525</v>
      </c>
      <c r="P29" s="139" t="str">
        <f t="shared" si="3"/>
        <v>313</v>
      </c>
      <c r="Q29" s="139" t="str">
        <f t="shared" si="4"/>
        <v>31</v>
      </c>
      <c r="U29" s="139">
        <v>3238</v>
      </c>
      <c r="V29" s="139" t="s">
        <v>107</v>
      </c>
      <c r="X29" s="139" t="str">
        <f t="shared" si="5"/>
        <v>32</v>
      </c>
      <c r="Y29" s="139" t="str">
        <f t="shared" si="6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0"/>
        <v>Pomoći EU</v>
      </c>
      <c r="C30" s="149">
        <v>3211</v>
      </c>
      <c r="D30" s="144" t="str">
        <f t="shared" si="1"/>
        <v>Službena putovanja</v>
      </c>
      <c r="E30" s="183" t="s">
        <v>1527</v>
      </c>
      <c r="F30" s="144" t="str">
        <f t="shared" si="2"/>
        <v>INTERREG MoST - Monitoring prodora slane vode u obalne vodonosnike i testiranje pilot projekata za smanjenje štetnog utjecaja od zaslanjivanja</v>
      </c>
      <c r="G30" s="182">
        <v>71250</v>
      </c>
      <c r="H30" s="182"/>
      <c r="I30" s="182"/>
      <c r="J30" s="198" t="s">
        <v>3523</v>
      </c>
      <c r="K30" s="197" t="s">
        <v>3509</v>
      </c>
      <c r="L30" s="197" t="s">
        <v>3510</v>
      </c>
      <c r="M30" s="198" t="s">
        <v>3524</v>
      </c>
      <c r="N30" s="198" t="s">
        <v>3525</v>
      </c>
      <c r="P30" s="139" t="str">
        <f t="shared" si="3"/>
        <v>321</v>
      </c>
      <c r="Q30" s="139" t="str">
        <f t="shared" si="4"/>
        <v>32</v>
      </c>
      <c r="U30" s="139">
        <v>3239</v>
      </c>
      <c r="V30" s="139" t="s">
        <v>87</v>
      </c>
      <c r="X30" s="139" t="str">
        <f t="shared" si="5"/>
        <v>32</v>
      </c>
      <c r="Y30" s="139" t="str">
        <f t="shared" si="6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0"/>
        <v>Pomoći EU</v>
      </c>
      <c r="C31" s="149">
        <v>3212</v>
      </c>
      <c r="D31" s="144" t="str">
        <f t="shared" si="1"/>
        <v>Naknade za prijevoz, za rad na terenu i odvojeni život</v>
      </c>
      <c r="E31" s="183" t="s">
        <v>1527</v>
      </c>
      <c r="F31" s="144" t="str">
        <f t="shared" si="2"/>
        <v>INTERREG MoST - Monitoring prodora slane vode u obalne vodonosnike i testiranje pilot projekata za smanjenje štetnog utjecaja od zaslanjivanja</v>
      </c>
      <c r="G31" s="182">
        <v>14850</v>
      </c>
      <c r="H31" s="182"/>
      <c r="I31" s="182"/>
      <c r="J31" s="198" t="s">
        <v>3523</v>
      </c>
      <c r="K31" s="197" t="s">
        <v>3509</v>
      </c>
      <c r="L31" s="197" t="s">
        <v>3510</v>
      </c>
      <c r="M31" s="198" t="s">
        <v>3524</v>
      </c>
      <c r="N31" s="198" t="s">
        <v>3525</v>
      </c>
      <c r="P31" s="139" t="str">
        <f t="shared" si="3"/>
        <v>321</v>
      </c>
      <c r="Q31" s="139" t="str">
        <f t="shared" si="4"/>
        <v>32</v>
      </c>
      <c r="U31" s="139">
        <v>3241</v>
      </c>
      <c r="V31" s="139" t="s">
        <v>84</v>
      </c>
      <c r="X31" s="139" t="str">
        <f t="shared" si="5"/>
        <v>32</v>
      </c>
      <c r="Y31" s="139" t="str">
        <f t="shared" si="6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0"/>
        <v>Pomoći EU</v>
      </c>
      <c r="C32" s="149">
        <v>3221</v>
      </c>
      <c r="D32" s="144" t="str">
        <f t="shared" si="1"/>
        <v>Uredski materijal i ostali materijalni rashodi</v>
      </c>
      <c r="E32" s="183" t="s">
        <v>1527</v>
      </c>
      <c r="F32" s="144" t="str">
        <f t="shared" si="2"/>
        <v>INTERREG MoST - Monitoring prodora slane vode u obalne vodonosnike i testiranje pilot projekata za smanjenje štetnog utjecaja od zaslanjivanja</v>
      </c>
      <c r="G32" s="182">
        <v>2000</v>
      </c>
      <c r="H32" s="182"/>
      <c r="I32" s="182"/>
      <c r="J32" s="198" t="s">
        <v>3523</v>
      </c>
      <c r="K32" s="197" t="s">
        <v>3509</v>
      </c>
      <c r="L32" s="197" t="s">
        <v>3510</v>
      </c>
      <c r="M32" s="198" t="s">
        <v>3524</v>
      </c>
      <c r="N32" s="198" t="s">
        <v>3525</v>
      </c>
      <c r="P32" s="139" t="str">
        <f t="shared" si="3"/>
        <v>322</v>
      </c>
      <c r="Q32" s="139" t="str">
        <f t="shared" si="4"/>
        <v>32</v>
      </c>
      <c r="U32" s="139">
        <v>3291</v>
      </c>
      <c r="V32" s="139" t="s">
        <v>85</v>
      </c>
      <c r="X32" s="139" t="str">
        <f t="shared" si="5"/>
        <v>32</v>
      </c>
      <c r="Y32" s="139" t="str">
        <f t="shared" si="6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0"/>
        <v>Pomoći EU</v>
      </c>
      <c r="C33" s="149">
        <v>3237</v>
      </c>
      <c r="D33" s="144" t="str">
        <f t="shared" si="1"/>
        <v>Intelektualne i osobne usluge</v>
      </c>
      <c r="E33" s="183" t="s">
        <v>1527</v>
      </c>
      <c r="F33" s="144" t="str">
        <f t="shared" si="2"/>
        <v>INTERREG MoST - Monitoring prodora slane vode u obalne vodonosnike i testiranje pilot projekata za smanjenje štetnog utjecaja od zaslanjivanja</v>
      </c>
      <c r="G33" s="182">
        <v>457260</v>
      </c>
      <c r="H33" s="182"/>
      <c r="I33" s="182"/>
      <c r="J33" s="198" t="s">
        <v>3523</v>
      </c>
      <c r="K33" s="197" t="s">
        <v>3509</v>
      </c>
      <c r="L33" s="197" t="s">
        <v>3510</v>
      </c>
      <c r="M33" s="198" t="s">
        <v>3524</v>
      </c>
      <c r="N33" s="198" t="s">
        <v>3525</v>
      </c>
      <c r="P33" s="139" t="str">
        <f t="shared" si="3"/>
        <v>323</v>
      </c>
      <c r="Q33" s="139" t="str">
        <f t="shared" si="4"/>
        <v>32</v>
      </c>
      <c r="U33" s="139">
        <v>3292</v>
      </c>
      <c r="V33" s="139" t="s">
        <v>78</v>
      </c>
      <c r="X33" s="139" t="str">
        <f t="shared" si="5"/>
        <v>32</v>
      </c>
      <c r="Y33" s="139" t="str">
        <f t="shared" si="6"/>
        <v>329</v>
      </c>
      <c r="AA33" s="139" t="s">
        <v>1309</v>
      </c>
      <c r="AB33" s="139" t="s">
        <v>1310</v>
      </c>
    </row>
    <row r="34" spans="1:28">
      <c r="A34" s="149">
        <v>51</v>
      </c>
      <c r="B34" s="144" t="str">
        <f t="shared" si="0"/>
        <v>Pomoći EU</v>
      </c>
      <c r="C34" s="149">
        <v>3239</v>
      </c>
      <c r="D34" s="144" t="str">
        <f t="shared" si="1"/>
        <v>Ostale usluge</v>
      </c>
      <c r="E34" s="183" t="s">
        <v>1527</v>
      </c>
      <c r="F34" s="144" t="str">
        <f t="shared" si="2"/>
        <v>INTERREG MoST - Monitoring prodora slane vode u obalne vodonosnike i testiranje pilot projekata za smanjenje štetnog utjecaja od zaslanjivanja</v>
      </c>
      <c r="G34" s="182">
        <v>103400</v>
      </c>
      <c r="H34" s="182"/>
      <c r="I34" s="182"/>
      <c r="J34" s="198" t="s">
        <v>3523</v>
      </c>
      <c r="K34" s="197" t="s">
        <v>3509</v>
      </c>
      <c r="L34" s="197" t="s">
        <v>3510</v>
      </c>
      <c r="M34" s="198" t="s">
        <v>3524</v>
      </c>
      <c r="N34" s="198" t="s">
        <v>3525</v>
      </c>
      <c r="P34" s="139" t="str">
        <f t="shared" si="3"/>
        <v>323</v>
      </c>
      <c r="Q34" s="139" t="str">
        <f t="shared" si="4"/>
        <v>32</v>
      </c>
      <c r="U34" s="139">
        <v>3293</v>
      </c>
      <c r="V34" s="139" t="s">
        <v>88</v>
      </c>
      <c r="X34" s="139" t="str">
        <f t="shared" si="5"/>
        <v>32</v>
      </c>
      <c r="Y34" s="139" t="str">
        <f t="shared" si="6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0"/>
        <v/>
      </c>
      <c r="C35" s="149"/>
      <c r="D35" s="144" t="str">
        <f t="shared" si="1"/>
        <v/>
      </c>
      <c r="E35" s="183"/>
      <c r="F35" s="144" t="str">
        <f t="shared" si="2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3"/>
        <v/>
      </c>
      <c r="Q35" s="139" t="str">
        <f t="shared" si="4"/>
        <v/>
      </c>
      <c r="U35" s="139">
        <v>3293</v>
      </c>
      <c r="V35" s="139" t="s">
        <v>135</v>
      </c>
      <c r="X35" s="139" t="str">
        <f t="shared" si="5"/>
        <v>32</v>
      </c>
      <c r="Y35" s="139" t="str">
        <f t="shared" si="6"/>
        <v>329</v>
      </c>
      <c r="AA35" s="139" t="s">
        <v>1398</v>
      </c>
      <c r="AB35" s="139" t="s">
        <v>1333</v>
      </c>
    </row>
    <row r="36" spans="1:28">
      <c r="A36" s="149">
        <v>52</v>
      </c>
      <c r="B36" s="144" t="str">
        <f t="shared" si="0"/>
        <v>Ostale pomoći</v>
      </c>
      <c r="C36" s="149">
        <v>3211</v>
      </c>
      <c r="D36" s="144" t="str">
        <f t="shared" si="1"/>
        <v>Službena putovanja</v>
      </c>
      <c r="E36" s="183" t="s">
        <v>2566</v>
      </c>
      <c r="F36" s="144" t="str">
        <f t="shared" si="2"/>
        <v>Jačanje održivih akcija, otpornosti, suradnje i usklađivanja širom i od strane Saveza SEA-EU</v>
      </c>
      <c r="G36" s="182">
        <v>10000</v>
      </c>
      <c r="H36" s="182"/>
      <c r="I36" s="182">
        <v>5000</v>
      </c>
      <c r="J36" s="198" t="s">
        <v>3530</v>
      </c>
      <c r="K36" s="197" t="s">
        <v>3527</v>
      </c>
      <c r="L36" s="197" t="s">
        <v>3526</v>
      </c>
      <c r="M36" s="198" t="s">
        <v>3528</v>
      </c>
      <c r="N36" s="198" t="s">
        <v>3529</v>
      </c>
      <c r="P36" s="139" t="str">
        <f t="shared" si="3"/>
        <v>321</v>
      </c>
      <c r="Q36" s="139" t="str">
        <f t="shared" si="4"/>
        <v>32</v>
      </c>
      <c r="U36" s="139">
        <v>3294</v>
      </c>
      <c r="V36" s="139" t="s">
        <v>89</v>
      </c>
      <c r="X36" s="139" t="str">
        <f t="shared" si="5"/>
        <v>32</v>
      </c>
      <c r="Y36" s="139" t="str">
        <f t="shared" si="6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0"/>
        <v/>
      </c>
      <c r="C37" s="149"/>
      <c r="D37" s="144" t="str">
        <f t="shared" si="1"/>
        <v/>
      </c>
      <c r="E37" s="183"/>
      <c r="F37" s="144" t="str">
        <f t="shared" si="2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3"/>
        <v/>
      </c>
      <c r="Q37" s="139" t="str">
        <f t="shared" si="4"/>
        <v/>
      </c>
      <c r="U37" s="139">
        <v>3295</v>
      </c>
      <c r="V37" s="139" t="s">
        <v>58</v>
      </c>
      <c r="X37" s="139" t="str">
        <f t="shared" si="5"/>
        <v>32</v>
      </c>
      <c r="Y37" s="139" t="str">
        <f t="shared" si="6"/>
        <v>329</v>
      </c>
      <c r="AA37" s="139" t="s">
        <v>802</v>
      </c>
      <c r="AB37" s="139" t="s">
        <v>803</v>
      </c>
    </row>
    <row r="38" spans="1:28">
      <c r="A38" s="149">
        <v>52</v>
      </c>
      <c r="B38" s="144" t="str">
        <f t="shared" si="0"/>
        <v>Ostale pomoći</v>
      </c>
      <c r="C38" s="149">
        <v>3211</v>
      </c>
      <c r="D38" s="144" t="str">
        <f t="shared" si="1"/>
        <v>Službena putovanja</v>
      </c>
      <c r="E38" s="183" t="s">
        <v>2576</v>
      </c>
      <c r="F38" s="144" t="str">
        <f t="shared" si="2"/>
        <v>EPISECC- Uspostaviti paneuropski informacijski prostor za poboljšanje sigurnosti građana</v>
      </c>
      <c r="G38" s="182">
        <v>15000</v>
      </c>
      <c r="H38" s="182">
        <v>15000</v>
      </c>
      <c r="I38" s="182">
        <v>15000</v>
      </c>
      <c r="J38" s="198" t="s">
        <v>3531</v>
      </c>
      <c r="K38" s="197" t="s">
        <v>3533</v>
      </c>
      <c r="L38" s="197" t="s">
        <v>3534</v>
      </c>
      <c r="M38" s="198" t="s">
        <v>3528</v>
      </c>
      <c r="N38" s="198" t="s">
        <v>3532</v>
      </c>
      <c r="P38" s="139" t="str">
        <f t="shared" si="3"/>
        <v>321</v>
      </c>
      <c r="Q38" s="139" t="str">
        <f t="shared" si="4"/>
        <v>32</v>
      </c>
      <c r="U38" s="139">
        <v>3296</v>
      </c>
      <c r="V38" s="139" t="s">
        <v>152</v>
      </c>
      <c r="X38" s="139" t="str">
        <f t="shared" si="5"/>
        <v>32</v>
      </c>
      <c r="Y38" s="139" t="str">
        <f t="shared" si="6"/>
        <v>329</v>
      </c>
      <c r="AA38" s="139" t="s">
        <v>804</v>
      </c>
      <c r="AB38" s="139" t="s">
        <v>805</v>
      </c>
    </row>
    <row r="39" spans="1:28">
      <c r="A39" s="149">
        <v>52</v>
      </c>
      <c r="B39" s="144" t="str">
        <f t="shared" si="0"/>
        <v>Ostale pomoći</v>
      </c>
      <c r="C39" s="149">
        <v>3213</v>
      </c>
      <c r="D39" s="144" t="str">
        <f t="shared" si="1"/>
        <v>Stručno usavršavanje zaposlenika</v>
      </c>
      <c r="E39" s="183" t="s">
        <v>2576</v>
      </c>
      <c r="F39" s="144" t="str">
        <f t="shared" si="2"/>
        <v>EPISECC- Uspostaviti paneuropski informacijski prostor za poboljšanje sigurnosti građana</v>
      </c>
      <c r="G39" s="182">
        <v>5000</v>
      </c>
      <c r="H39" s="182">
        <v>5000</v>
      </c>
      <c r="I39" s="182">
        <v>5000</v>
      </c>
      <c r="J39" s="198" t="s">
        <v>3531</v>
      </c>
      <c r="K39" s="197" t="s">
        <v>3533</v>
      </c>
      <c r="L39" s="197" t="s">
        <v>3534</v>
      </c>
      <c r="M39" s="198" t="s">
        <v>3528</v>
      </c>
      <c r="N39" s="198" t="s">
        <v>3532</v>
      </c>
      <c r="P39" s="139" t="str">
        <f t="shared" si="3"/>
        <v>321</v>
      </c>
      <c r="Q39" s="139" t="str">
        <f t="shared" si="4"/>
        <v>32</v>
      </c>
      <c r="U39" s="139">
        <v>3299</v>
      </c>
      <c r="V39" s="139" t="s">
        <v>61</v>
      </c>
      <c r="X39" s="139" t="str">
        <f t="shared" si="5"/>
        <v>32</v>
      </c>
      <c r="Y39" s="139" t="str">
        <f t="shared" si="6"/>
        <v>329</v>
      </c>
      <c r="AA39" s="139" t="s">
        <v>806</v>
      </c>
      <c r="AB39" s="139" t="s">
        <v>807</v>
      </c>
    </row>
    <row r="40" spans="1:28">
      <c r="A40" s="149">
        <v>52</v>
      </c>
      <c r="B40" s="144" t="str">
        <f t="shared" si="0"/>
        <v>Ostale pomoći</v>
      </c>
      <c r="C40" s="149">
        <v>3237</v>
      </c>
      <c r="D40" s="144" t="str">
        <f t="shared" si="1"/>
        <v>Intelektualne i osobne usluge</v>
      </c>
      <c r="E40" s="183" t="s">
        <v>2576</v>
      </c>
      <c r="F40" s="144" t="str">
        <f t="shared" si="2"/>
        <v>EPISECC- Uspostaviti paneuropski informacijski prostor za poboljšanje sigurnosti građana</v>
      </c>
      <c r="G40" s="182">
        <v>7000</v>
      </c>
      <c r="H40" s="182">
        <v>7000</v>
      </c>
      <c r="I40" s="182">
        <v>7000</v>
      </c>
      <c r="J40" s="198" t="s">
        <v>3531</v>
      </c>
      <c r="K40" s="197" t="s">
        <v>3533</v>
      </c>
      <c r="L40" s="197" t="s">
        <v>3534</v>
      </c>
      <c r="M40" s="198" t="s">
        <v>3528</v>
      </c>
      <c r="N40" s="198" t="s">
        <v>3532</v>
      </c>
      <c r="P40" s="139" t="str">
        <f t="shared" si="3"/>
        <v>323</v>
      </c>
      <c r="Q40" s="139" t="str">
        <f t="shared" si="4"/>
        <v>32</v>
      </c>
      <c r="U40" s="139">
        <v>3411</v>
      </c>
      <c r="V40" s="139" t="s">
        <v>190</v>
      </c>
      <c r="X40" s="139" t="str">
        <f t="shared" si="5"/>
        <v>34</v>
      </c>
      <c r="Y40" s="139" t="str">
        <f t="shared" si="6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0"/>
        <v/>
      </c>
      <c r="C41" s="149"/>
      <c r="D41" s="144" t="str">
        <f t="shared" si="1"/>
        <v/>
      </c>
      <c r="E41" s="183"/>
      <c r="F41" s="144" t="str">
        <f t="shared" si="2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3"/>
        <v/>
      </c>
      <c r="Q41" s="139" t="str">
        <f t="shared" si="4"/>
        <v/>
      </c>
      <c r="U41" s="139">
        <v>3422</v>
      </c>
      <c r="V41" s="139" t="s">
        <v>153</v>
      </c>
      <c r="X41" s="139" t="str">
        <f t="shared" si="5"/>
        <v>34</v>
      </c>
      <c r="Y41" s="139" t="str">
        <f t="shared" si="6"/>
        <v>342</v>
      </c>
      <c r="AA41" s="139" t="s">
        <v>810</v>
      </c>
      <c r="AB41" s="139" t="s">
        <v>811</v>
      </c>
    </row>
    <row r="42" spans="1:28">
      <c r="A42" s="149">
        <v>52</v>
      </c>
      <c r="B42" s="144" t="str">
        <f t="shared" si="0"/>
        <v>Ostale pomoći</v>
      </c>
      <c r="C42" s="149">
        <v>3221</v>
      </c>
      <c r="D42" s="144" t="str">
        <f t="shared" si="1"/>
        <v>Uredski materijal i ostali materijalni rashodi</v>
      </c>
      <c r="E42" s="183"/>
      <c r="F42" s="144" t="str">
        <f t="shared" si="2"/>
        <v/>
      </c>
      <c r="G42" s="182"/>
      <c r="H42" s="182">
        <v>1456</v>
      </c>
      <c r="I42" s="182"/>
      <c r="J42" s="198" t="s">
        <v>3577</v>
      </c>
      <c r="K42" s="197" t="s">
        <v>3536</v>
      </c>
      <c r="L42" s="197" t="s">
        <v>3534</v>
      </c>
      <c r="M42" s="198" t="s">
        <v>3528</v>
      </c>
      <c r="N42" s="198" t="s">
        <v>3535</v>
      </c>
      <c r="P42" s="139" t="str">
        <f t="shared" si="3"/>
        <v>322</v>
      </c>
      <c r="Q42" s="139" t="str">
        <f t="shared" si="4"/>
        <v>32</v>
      </c>
      <c r="U42" s="139">
        <v>3423</v>
      </c>
      <c r="V42" s="139" t="s">
        <v>153</v>
      </c>
      <c r="X42" s="139" t="str">
        <f t="shared" si="5"/>
        <v>34</v>
      </c>
      <c r="Y42" s="139" t="str">
        <f t="shared" si="6"/>
        <v>342</v>
      </c>
      <c r="AA42" s="139" t="s">
        <v>812</v>
      </c>
      <c r="AB42" s="139" t="s">
        <v>813</v>
      </c>
    </row>
    <row r="43" spans="1:28">
      <c r="A43" s="149">
        <v>52</v>
      </c>
      <c r="B43" s="144" t="str">
        <f t="shared" si="0"/>
        <v>Ostale pomoći</v>
      </c>
      <c r="C43" s="149">
        <v>3237</v>
      </c>
      <c r="D43" s="144" t="str">
        <f t="shared" si="1"/>
        <v>Intelektualne i osobne usluge</v>
      </c>
      <c r="E43" s="183"/>
      <c r="F43" s="144" t="str">
        <f t="shared" si="2"/>
        <v/>
      </c>
      <c r="G43" s="182"/>
      <c r="H43" s="182">
        <v>5294</v>
      </c>
      <c r="I43" s="182"/>
      <c r="J43" s="198" t="s">
        <v>3577</v>
      </c>
      <c r="K43" s="197" t="s">
        <v>3536</v>
      </c>
      <c r="L43" s="197" t="s">
        <v>3534</v>
      </c>
      <c r="M43" s="198" t="s">
        <v>3528</v>
      </c>
      <c r="N43" s="198" t="s">
        <v>3535</v>
      </c>
      <c r="P43" s="139" t="str">
        <f t="shared" si="3"/>
        <v>323</v>
      </c>
      <c r="Q43" s="139" t="str">
        <f t="shared" si="4"/>
        <v>32</v>
      </c>
      <c r="U43" s="139">
        <v>3427</v>
      </c>
      <c r="V43" s="139" t="s">
        <v>192</v>
      </c>
      <c r="X43" s="139" t="str">
        <f t="shared" si="5"/>
        <v>34</v>
      </c>
      <c r="Y43" s="139" t="str">
        <f t="shared" si="6"/>
        <v>342</v>
      </c>
      <c r="AA43" s="139" t="s">
        <v>1399</v>
      </c>
      <c r="AB43" s="139" t="s">
        <v>1400</v>
      </c>
    </row>
    <row r="44" spans="1:28">
      <c r="A44" s="149">
        <v>52</v>
      </c>
      <c r="B44" s="144" t="str">
        <f t="shared" si="0"/>
        <v>Ostale pomoći</v>
      </c>
      <c r="C44" s="149">
        <v>3211</v>
      </c>
      <c r="D44" s="144" t="str">
        <f t="shared" si="1"/>
        <v>Službena putovanja</v>
      </c>
      <c r="E44" s="183" t="s">
        <v>1569</v>
      </c>
      <c r="F44" s="144" t="str">
        <f t="shared" si="2"/>
        <v>mathSTEM - Podučavanje matematike i izrada smjernica za mathSTEM metodologiju</v>
      </c>
      <c r="G44" s="182">
        <v>5000</v>
      </c>
      <c r="H44" s="182"/>
      <c r="I44" s="182"/>
      <c r="J44" s="198" t="s">
        <v>3537</v>
      </c>
      <c r="K44" s="197" t="s">
        <v>3539</v>
      </c>
      <c r="L44" s="197" t="s">
        <v>3540</v>
      </c>
      <c r="M44" s="198" t="s">
        <v>3528</v>
      </c>
      <c r="N44" s="198" t="s">
        <v>3538</v>
      </c>
      <c r="P44" s="139" t="str">
        <f t="shared" si="3"/>
        <v>321</v>
      </c>
      <c r="Q44" s="139" t="str">
        <f t="shared" si="4"/>
        <v>32</v>
      </c>
      <c r="U44" s="139">
        <v>3431</v>
      </c>
      <c r="V44" s="139" t="s">
        <v>86</v>
      </c>
      <c r="X44" s="139" t="str">
        <f t="shared" si="5"/>
        <v>34</v>
      </c>
      <c r="Y44" s="139" t="str">
        <f t="shared" si="6"/>
        <v>343</v>
      </c>
      <c r="AA44" s="139" t="s">
        <v>1401</v>
      </c>
      <c r="AB44" s="139" t="s">
        <v>1402</v>
      </c>
    </row>
    <row r="45" spans="1:28">
      <c r="A45" s="149">
        <v>52</v>
      </c>
      <c r="B45" s="144" t="str">
        <f t="shared" si="0"/>
        <v>Ostale pomoći</v>
      </c>
      <c r="C45" s="149">
        <v>3213</v>
      </c>
      <c r="D45" s="144" t="str">
        <f t="shared" si="1"/>
        <v>Stručno usavršavanje zaposlenika</v>
      </c>
      <c r="E45" s="183" t="s">
        <v>1569</v>
      </c>
      <c r="F45" s="144" t="str">
        <f t="shared" si="2"/>
        <v>mathSTEM - Podučavanje matematike i izrada smjernica za mathSTEM metodologiju</v>
      </c>
      <c r="G45" s="182">
        <v>5000</v>
      </c>
      <c r="H45" s="182"/>
      <c r="I45" s="182"/>
      <c r="J45" s="198" t="s">
        <v>3537</v>
      </c>
      <c r="K45" s="197" t="s">
        <v>3539</v>
      </c>
      <c r="L45" s="197" t="s">
        <v>3540</v>
      </c>
      <c r="M45" s="198" t="s">
        <v>3528</v>
      </c>
      <c r="N45" s="198" t="s">
        <v>3538</v>
      </c>
      <c r="P45" s="139" t="str">
        <f t="shared" si="3"/>
        <v>321</v>
      </c>
      <c r="Q45" s="139" t="str">
        <f t="shared" si="4"/>
        <v>32</v>
      </c>
      <c r="U45" s="139">
        <v>3432</v>
      </c>
      <c r="V45" s="139" t="s">
        <v>102</v>
      </c>
      <c r="X45" s="139" t="str">
        <f t="shared" si="5"/>
        <v>34</v>
      </c>
      <c r="Y45" s="139" t="str">
        <f t="shared" si="6"/>
        <v>343</v>
      </c>
      <c r="AA45" s="139" t="s">
        <v>1403</v>
      </c>
      <c r="AB45" s="139" t="s">
        <v>1404</v>
      </c>
    </row>
    <row r="46" spans="1:28">
      <c r="A46" s="149">
        <v>52</v>
      </c>
      <c r="B46" s="144" t="str">
        <f t="shared" si="0"/>
        <v>Ostale pomoći</v>
      </c>
      <c r="C46" s="149">
        <v>3239</v>
      </c>
      <c r="D46" s="144" t="str">
        <f t="shared" si="1"/>
        <v>Ostale usluge</v>
      </c>
      <c r="E46" s="183" t="s">
        <v>1569</v>
      </c>
      <c r="F46" s="144" t="str">
        <f t="shared" si="2"/>
        <v>mathSTEM - Podučavanje matematike i izrada smjernica za mathSTEM metodologiju</v>
      </c>
      <c r="G46" s="182">
        <v>5000</v>
      </c>
      <c r="H46" s="182"/>
      <c r="I46" s="182"/>
      <c r="J46" s="198" t="s">
        <v>3537</v>
      </c>
      <c r="K46" s="197" t="s">
        <v>3539</v>
      </c>
      <c r="L46" s="197" t="s">
        <v>3540</v>
      </c>
      <c r="M46" s="198" t="s">
        <v>3528</v>
      </c>
      <c r="N46" s="198" t="s">
        <v>3538</v>
      </c>
      <c r="P46" s="139" t="str">
        <f t="shared" si="3"/>
        <v>323</v>
      </c>
      <c r="Q46" s="139" t="str">
        <f t="shared" si="4"/>
        <v>32</v>
      </c>
      <c r="U46" s="139">
        <v>3433</v>
      </c>
      <c r="V46" s="139" t="s">
        <v>140</v>
      </c>
      <c r="X46" s="139" t="str">
        <f t="shared" si="5"/>
        <v>34</v>
      </c>
      <c r="Y46" s="139" t="str">
        <f t="shared" si="6"/>
        <v>343</v>
      </c>
      <c r="AA46" s="139" t="s">
        <v>1405</v>
      </c>
      <c r="AB46" s="139" t="s">
        <v>1406</v>
      </c>
    </row>
    <row r="47" spans="1:28">
      <c r="A47" s="149">
        <v>52</v>
      </c>
      <c r="B47" s="144" t="str">
        <f t="shared" si="0"/>
        <v>Ostale pomoći</v>
      </c>
      <c r="C47" s="149">
        <v>4221</v>
      </c>
      <c r="D47" s="144" t="str">
        <f t="shared" si="1"/>
        <v>Uredska oprema i namještaj</v>
      </c>
      <c r="E47" s="183" t="s">
        <v>1569</v>
      </c>
      <c r="F47" s="144" t="str">
        <f t="shared" si="2"/>
        <v>mathSTEM - Podučavanje matematike i izrada smjernica za mathSTEM metodologiju</v>
      </c>
      <c r="G47" s="182">
        <v>7500</v>
      </c>
      <c r="H47" s="182"/>
      <c r="I47" s="182"/>
      <c r="J47" s="198" t="s">
        <v>3537</v>
      </c>
      <c r="K47" s="197" t="s">
        <v>3539</v>
      </c>
      <c r="L47" s="197" t="s">
        <v>3540</v>
      </c>
      <c r="M47" s="198" t="s">
        <v>3528</v>
      </c>
      <c r="N47" s="198" t="s">
        <v>3538</v>
      </c>
      <c r="P47" s="139" t="str">
        <f t="shared" si="3"/>
        <v>422</v>
      </c>
      <c r="Q47" s="139" t="str">
        <f t="shared" si="4"/>
        <v>42</v>
      </c>
      <c r="U47" s="139">
        <v>3434</v>
      </c>
      <c r="V47" s="139" t="s">
        <v>71</v>
      </c>
      <c r="X47" s="139" t="str">
        <f t="shared" si="5"/>
        <v>34</v>
      </c>
      <c r="Y47" s="139" t="str">
        <f t="shared" si="6"/>
        <v>343</v>
      </c>
      <c r="AA47" s="139" t="s">
        <v>1407</v>
      </c>
      <c r="AB47" s="139" t="s">
        <v>1408</v>
      </c>
    </row>
    <row r="48" spans="1:28">
      <c r="A48" s="149">
        <v>52</v>
      </c>
      <c r="B48" s="144" t="str">
        <f t="shared" si="0"/>
        <v>Ostale pomoći</v>
      </c>
      <c r="C48" s="149">
        <v>4227</v>
      </c>
      <c r="D48" s="144" t="str">
        <f t="shared" si="1"/>
        <v>Uređaji, strojevi i oprema za ostale namjene</v>
      </c>
      <c r="E48" s="183" t="s">
        <v>1569</v>
      </c>
      <c r="F48" s="144" t="str">
        <f t="shared" si="2"/>
        <v>mathSTEM - Podučavanje matematike i izrada smjernica za mathSTEM metodologiju</v>
      </c>
      <c r="G48" s="182">
        <v>7787</v>
      </c>
      <c r="H48" s="182"/>
      <c r="I48" s="182"/>
      <c r="J48" s="198" t="s">
        <v>3537</v>
      </c>
      <c r="K48" s="197" t="s">
        <v>3539</v>
      </c>
      <c r="L48" s="197" t="s">
        <v>3540</v>
      </c>
      <c r="M48" s="198" t="s">
        <v>3528</v>
      </c>
      <c r="N48" s="198" t="s">
        <v>3538</v>
      </c>
      <c r="P48" s="139" t="str">
        <f t="shared" si="3"/>
        <v>422</v>
      </c>
      <c r="Q48" s="139" t="str">
        <f t="shared" si="4"/>
        <v>42</v>
      </c>
      <c r="U48" s="139">
        <v>3511</v>
      </c>
      <c r="V48" s="139" t="s">
        <v>183</v>
      </c>
      <c r="X48" s="139" t="str">
        <f t="shared" si="5"/>
        <v>35</v>
      </c>
      <c r="Y48" s="139" t="str">
        <f t="shared" si="6"/>
        <v>351</v>
      </c>
      <c r="AA48" s="139" t="s">
        <v>1409</v>
      </c>
      <c r="AB48" s="139" t="s">
        <v>1410</v>
      </c>
    </row>
    <row r="49" spans="1:28">
      <c r="A49" s="149">
        <v>52</v>
      </c>
      <c r="B49" s="144" t="str">
        <f t="shared" si="0"/>
        <v>Ostale pomoći</v>
      </c>
      <c r="C49" s="149">
        <v>4241</v>
      </c>
      <c r="D49" s="144" t="str">
        <f t="shared" si="1"/>
        <v>Knjige</v>
      </c>
      <c r="E49" s="183" t="s">
        <v>1569</v>
      </c>
      <c r="F49" s="144" t="str">
        <f t="shared" si="2"/>
        <v>mathSTEM - Podučavanje matematike i izrada smjernica za mathSTEM metodologiju</v>
      </c>
      <c r="G49" s="182">
        <v>1000</v>
      </c>
      <c r="H49" s="182"/>
      <c r="I49" s="182"/>
      <c r="J49" s="198" t="s">
        <v>3537</v>
      </c>
      <c r="K49" s="197" t="s">
        <v>3539</v>
      </c>
      <c r="L49" s="197" t="s">
        <v>3540</v>
      </c>
      <c r="M49" s="198" t="s">
        <v>3528</v>
      </c>
      <c r="N49" s="198" t="s">
        <v>3538</v>
      </c>
      <c r="P49" s="139" t="str">
        <f t="shared" si="3"/>
        <v>424</v>
      </c>
      <c r="Q49" s="139" t="str">
        <f t="shared" si="4"/>
        <v>42</v>
      </c>
      <c r="U49" s="139">
        <v>3512</v>
      </c>
      <c r="V49" s="139" t="s">
        <v>185</v>
      </c>
      <c r="X49" s="139" t="str">
        <f t="shared" si="5"/>
        <v>35</v>
      </c>
      <c r="Y49" s="139" t="str">
        <f t="shared" si="6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0"/>
        <v/>
      </c>
      <c r="C50" s="149"/>
      <c r="D50" s="144" t="str">
        <f t="shared" si="1"/>
        <v/>
      </c>
      <c r="E50" s="183"/>
      <c r="F50" s="144" t="str">
        <f t="shared" si="2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3"/>
        <v/>
      </c>
      <c r="Q50" s="139" t="str">
        <f t="shared" si="4"/>
        <v/>
      </c>
      <c r="U50" s="139">
        <v>3522</v>
      </c>
      <c r="V50" s="139" t="s">
        <v>259</v>
      </c>
      <c r="X50" s="139" t="str">
        <f t="shared" si="5"/>
        <v>35</v>
      </c>
      <c r="Y50" s="139" t="str">
        <f t="shared" si="6"/>
        <v>352</v>
      </c>
      <c r="AA50" s="139" t="s">
        <v>1413</v>
      </c>
      <c r="AB50" s="139" t="s">
        <v>1414</v>
      </c>
    </row>
    <row r="51" spans="1:28">
      <c r="A51" s="149">
        <v>52</v>
      </c>
      <c r="B51" s="144" t="str">
        <f t="shared" si="0"/>
        <v>Ostale pomoći</v>
      </c>
      <c r="C51" s="149">
        <v>3211</v>
      </c>
      <c r="D51" s="144" t="str">
        <f t="shared" si="1"/>
        <v>Službena putovanja</v>
      </c>
      <c r="E51" s="183" t="s">
        <v>1555</v>
      </c>
      <c r="F51" s="144" t="str">
        <f t="shared" si="2"/>
        <v>STIM-REI</v>
      </c>
      <c r="G51" s="182">
        <v>11000</v>
      </c>
      <c r="H51" s="182"/>
      <c r="I51" s="182"/>
      <c r="J51" s="198" t="s">
        <v>3542</v>
      </c>
      <c r="K51" s="197" t="s">
        <v>3543</v>
      </c>
      <c r="L51" s="197" t="s">
        <v>3544</v>
      </c>
      <c r="M51" s="198" t="s">
        <v>3528</v>
      </c>
      <c r="N51" s="198" t="s">
        <v>3541</v>
      </c>
      <c r="P51" s="139" t="str">
        <f t="shared" si="3"/>
        <v>321</v>
      </c>
      <c r="Q51" s="139" t="str">
        <f t="shared" si="4"/>
        <v>32</v>
      </c>
      <c r="U51" s="139">
        <v>3531</v>
      </c>
      <c r="V51" s="139" t="s">
        <v>137</v>
      </c>
      <c r="X51" s="139" t="str">
        <f t="shared" si="5"/>
        <v>35</v>
      </c>
      <c r="Y51" s="139" t="str">
        <f t="shared" si="6"/>
        <v>353</v>
      </c>
      <c r="AA51" s="139" t="s">
        <v>1415</v>
      </c>
      <c r="AB51" s="139" t="s">
        <v>1416</v>
      </c>
    </row>
    <row r="52" spans="1:28">
      <c r="A52" s="149">
        <v>52</v>
      </c>
      <c r="B52" s="144" t="str">
        <f t="shared" si="0"/>
        <v>Ostale pomoći</v>
      </c>
      <c r="C52" s="149">
        <v>3237</v>
      </c>
      <c r="D52" s="144" t="str">
        <f t="shared" si="1"/>
        <v>Intelektualne i osobne usluge</v>
      </c>
      <c r="E52" s="183" t="s">
        <v>1555</v>
      </c>
      <c r="F52" s="144" t="str">
        <f t="shared" si="2"/>
        <v>STIM-REI</v>
      </c>
      <c r="G52" s="182">
        <v>25878</v>
      </c>
      <c r="H52" s="182"/>
      <c r="I52" s="182"/>
      <c r="J52" s="198" t="s">
        <v>3542</v>
      </c>
      <c r="K52" s="197" t="s">
        <v>3543</v>
      </c>
      <c r="L52" s="197" t="s">
        <v>3544</v>
      </c>
      <c r="M52" s="198" t="s">
        <v>3528</v>
      </c>
      <c r="N52" s="198" t="s">
        <v>3541</v>
      </c>
      <c r="P52" s="139" t="str">
        <f t="shared" si="3"/>
        <v>323</v>
      </c>
      <c r="Q52" s="139" t="str">
        <f t="shared" si="4"/>
        <v>32</v>
      </c>
      <c r="U52" s="139">
        <v>3611</v>
      </c>
      <c r="V52" s="139" t="s">
        <v>91</v>
      </c>
      <c r="X52" s="139" t="str">
        <f t="shared" si="5"/>
        <v>36</v>
      </c>
      <c r="Y52" s="139" t="str">
        <f t="shared" si="6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0"/>
        <v/>
      </c>
      <c r="C53" s="149"/>
      <c r="D53" s="144" t="str">
        <f t="shared" si="1"/>
        <v/>
      </c>
      <c r="E53" s="183"/>
      <c r="F53" s="144" t="str">
        <f t="shared" si="2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3"/>
        <v/>
      </c>
      <c r="Q53" s="139" t="str">
        <f t="shared" si="4"/>
        <v/>
      </c>
      <c r="U53" s="139">
        <v>3621</v>
      </c>
      <c r="V53" s="139" t="s">
        <v>141</v>
      </c>
      <c r="X53" s="139" t="str">
        <f t="shared" si="5"/>
        <v>36</v>
      </c>
      <c r="Y53" s="139" t="str">
        <f t="shared" si="6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0"/>
        <v>Ostale pomoći</v>
      </c>
      <c r="C54" s="149">
        <v>3211</v>
      </c>
      <c r="D54" s="144" t="str">
        <f t="shared" si="1"/>
        <v>Službena putovanja</v>
      </c>
      <c r="E54" s="183" t="s">
        <v>1565</v>
      </c>
      <c r="F54" s="144" t="str">
        <f t="shared" si="2"/>
        <v>GEOBIZ</v>
      </c>
      <c r="G54" s="182">
        <v>15000</v>
      </c>
      <c r="H54" s="182">
        <v>15000</v>
      </c>
      <c r="I54" s="182"/>
      <c r="J54" s="198" t="s">
        <v>3545</v>
      </c>
      <c r="K54" s="197" t="s">
        <v>3547</v>
      </c>
      <c r="L54" s="197" t="s">
        <v>3546</v>
      </c>
      <c r="M54" s="198" t="s">
        <v>3528</v>
      </c>
      <c r="N54" s="198" t="s">
        <v>3548</v>
      </c>
      <c r="P54" s="139" t="str">
        <f t="shared" si="3"/>
        <v>321</v>
      </c>
      <c r="Q54" s="139" t="str">
        <f t="shared" si="4"/>
        <v>32</v>
      </c>
      <c r="U54" s="139">
        <v>3631</v>
      </c>
      <c r="V54" s="139" t="s">
        <v>182</v>
      </c>
      <c r="X54" s="139" t="str">
        <f t="shared" si="5"/>
        <v>36</v>
      </c>
      <c r="Y54" s="139" t="str">
        <f t="shared" si="6"/>
        <v>363</v>
      </c>
      <c r="AA54" s="139" t="s">
        <v>1421</v>
      </c>
      <c r="AB54" s="139" t="s">
        <v>1422</v>
      </c>
    </row>
    <row r="55" spans="1:28">
      <c r="A55" s="149">
        <v>52</v>
      </c>
      <c r="B55" s="144" t="str">
        <f t="shared" si="0"/>
        <v>Ostale pomoći</v>
      </c>
      <c r="C55" s="149">
        <v>3213</v>
      </c>
      <c r="D55" s="144" t="str">
        <f t="shared" si="1"/>
        <v>Stručno usavršavanje zaposlenika</v>
      </c>
      <c r="E55" s="183" t="s">
        <v>1565</v>
      </c>
      <c r="F55" s="144" t="str">
        <f t="shared" si="2"/>
        <v>GEOBIZ</v>
      </c>
      <c r="G55" s="182">
        <v>7000</v>
      </c>
      <c r="H55" s="182">
        <v>7000</v>
      </c>
      <c r="I55" s="182"/>
      <c r="J55" s="198" t="s">
        <v>3545</v>
      </c>
      <c r="K55" s="197" t="s">
        <v>3547</v>
      </c>
      <c r="L55" s="197" t="s">
        <v>3546</v>
      </c>
      <c r="M55" s="198" t="s">
        <v>3528</v>
      </c>
      <c r="N55" s="198" t="s">
        <v>3548</v>
      </c>
      <c r="P55" s="139" t="str">
        <f t="shared" si="3"/>
        <v>321</v>
      </c>
      <c r="Q55" s="139" t="str">
        <f t="shared" si="4"/>
        <v>32</v>
      </c>
      <c r="U55" s="139">
        <v>3632</v>
      </c>
      <c r="V55" s="139" t="s">
        <v>260</v>
      </c>
      <c r="X55" s="139" t="str">
        <f t="shared" si="5"/>
        <v>36</v>
      </c>
      <c r="Y55" s="139" t="str">
        <f t="shared" si="6"/>
        <v>363</v>
      </c>
      <c r="AA55" s="139" t="s">
        <v>1423</v>
      </c>
      <c r="AB55" s="139" t="s">
        <v>1424</v>
      </c>
    </row>
    <row r="56" spans="1:28">
      <c r="A56" s="149">
        <v>52</v>
      </c>
      <c r="B56" s="144" t="str">
        <f t="shared" si="0"/>
        <v>Ostale pomoći</v>
      </c>
      <c r="C56" s="149">
        <v>3221</v>
      </c>
      <c r="D56" s="144" t="str">
        <f t="shared" si="1"/>
        <v>Uredski materijal i ostali materijalni rashodi</v>
      </c>
      <c r="E56" s="183" t="s">
        <v>1565</v>
      </c>
      <c r="F56" s="144" t="str">
        <f t="shared" si="2"/>
        <v>GEOBIZ</v>
      </c>
      <c r="G56" s="182">
        <v>5000</v>
      </c>
      <c r="H56" s="182">
        <v>5000</v>
      </c>
      <c r="I56" s="182"/>
      <c r="J56" s="198"/>
      <c r="K56" s="197"/>
      <c r="L56" s="197"/>
      <c r="M56" s="198"/>
      <c r="N56" s="198"/>
      <c r="P56" s="139" t="str">
        <f t="shared" si="3"/>
        <v>322</v>
      </c>
      <c r="Q56" s="139" t="str">
        <f t="shared" si="4"/>
        <v>32</v>
      </c>
      <c r="U56" s="139">
        <v>3661</v>
      </c>
      <c r="V56" s="139" t="s">
        <v>103</v>
      </c>
      <c r="X56" s="139" t="str">
        <f t="shared" si="5"/>
        <v>36</v>
      </c>
      <c r="Y56" s="139" t="str">
        <f t="shared" si="6"/>
        <v>366</v>
      </c>
      <c r="AA56" s="139" t="s">
        <v>1425</v>
      </c>
      <c r="AB56" s="139" t="s">
        <v>1426</v>
      </c>
    </row>
    <row r="57" spans="1:28">
      <c r="A57" s="149">
        <v>52</v>
      </c>
      <c r="B57" s="144" t="str">
        <f t="shared" si="0"/>
        <v>Ostale pomoći</v>
      </c>
      <c r="C57" s="149">
        <v>3111</v>
      </c>
      <c r="D57" s="144" t="str">
        <f t="shared" si="1"/>
        <v>Plaće za redovan rad</v>
      </c>
      <c r="E57" s="266" t="s">
        <v>2580</v>
      </c>
      <c r="F57" s="144" t="str">
        <f t="shared" si="2"/>
        <v>Provedba HKO-a na razini visokog obrazovanja</v>
      </c>
      <c r="G57" s="182">
        <v>24707</v>
      </c>
      <c r="H57" s="182"/>
      <c r="I57" s="182"/>
      <c r="J57" s="198" t="s">
        <v>3552</v>
      </c>
      <c r="K57" s="197" t="s">
        <v>3550</v>
      </c>
      <c r="L57" s="197" t="s">
        <v>3551</v>
      </c>
      <c r="M57" s="198" t="s">
        <v>3565</v>
      </c>
      <c r="N57" s="198" t="s">
        <v>3549</v>
      </c>
      <c r="P57" s="139" t="str">
        <f t="shared" si="3"/>
        <v>311</v>
      </c>
      <c r="Q57" s="139" t="str">
        <f t="shared" si="4"/>
        <v>31</v>
      </c>
      <c r="U57" s="139">
        <v>3662</v>
      </c>
      <c r="V57" s="139" t="s">
        <v>186</v>
      </c>
      <c r="X57" s="139" t="str">
        <f t="shared" si="5"/>
        <v>36</v>
      </c>
      <c r="Y57" s="139" t="str">
        <f t="shared" si="6"/>
        <v>366</v>
      </c>
      <c r="AA57" s="139" t="s">
        <v>2247</v>
      </c>
      <c r="AB57" s="139" t="s">
        <v>2248</v>
      </c>
    </row>
    <row r="58" spans="1:28">
      <c r="A58" s="149">
        <v>52</v>
      </c>
      <c r="B58" s="144" t="str">
        <f t="shared" si="0"/>
        <v>Ostale pomoći</v>
      </c>
      <c r="C58" s="149">
        <v>3113</v>
      </c>
      <c r="D58" s="144" t="str">
        <f t="shared" si="1"/>
        <v>Plaće za prekovremeni rad</v>
      </c>
      <c r="E58" s="266" t="s">
        <v>2580</v>
      </c>
      <c r="F58" s="144" t="str">
        <f t="shared" si="2"/>
        <v>Provedba HKO-a na razini visokog obrazovanja</v>
      </c>
      <c r="G58" s="182">
        <v>4292</v>
      </c>
      <c r="H58" s="182"/>
      <c r="I58" s="182"/>
      <c r="J58" s="198" t="s">
        <v>3552</v>
      </c>
      <c r="K58" s="197" t="s">
        <v>3550</v>
      </c>
      <c r="L58" s="197" t="s">
        <v>3551</v>
      </c>
      <c r="M58" s="198" t="s">
        <v>3565</v>
      </c>
      <c r="N58" s="198" t="s">
        <v>3549</v>
      </c>
      <c r="P58" s="139" t="str">
        <f t="shared" si="3"/>
        <v>311</v>
      </c>
      <c r="Q58" s="139" t="str">
        <f t="shared" si="4"/>
        <v>31</v>
      </c>
      <c r="U58" s="139">
        <v>3681</v>
      </c>
      <c r="V58" s="139" t="s">
        <v>29</v>
      </c>
      <c r="X58" s="139" t="str">
        <f t="shared" si="5"/>
        <v>36</v>
      </c>
      <c r="Y58" s="139" t="str">
        <f t="shared" si="6"/>
        <v>368</v>
      </c>
      <c r="AA58" s="139" t="s">
        <v>2249</v>
      </c>
      <c r="AB58" s="139" t="s">
        <v>2250</v>
      </c>
    </row>
    <row r="59" spans="1:28">
      <c r="A59" s="149">
        <v>52</v>
      </c>
      <c r="B59" s="144" t="str">
        <f t="shared" si="0"/>
        <v>Ostale pomoći</v>
      </c>
      <c r="C59" s="149">
        <v>3121</v>
      </c>
      <c r="D59" s="144" t="str">
        <f t="shared" si="1"/>
        <v>Ostali rashodi za zaposlene</v>
      </c>
      <c r="E59" s="266" t="s">
        <v>2580</v>
      </c>
      <c r="F59" s="144" t="str">
        <f t="shared" si="2"/>
        <v>Provedba HKO-a na razini visokog obrazovanja</v>
      </c>
      <c r="G59" s="182">
        <v>1500</v>
      </c>
      <c r="H59" s="182"/>
      <c r="I59" s="182"/>
      <c r="J59" s="198" t="s">
        <v>3552</v>
      </c>
      <c r="K59" s="197" t="s">
        <v>3550</v>
      </c>
      <c r="L59" s="197" t="s">
        <v>3551</v>
      </c>
      <c r="M59" s="198" t="s">
        <v>3565</v>
      </c>
      <c r="N59" s="198" t="s">
        <v>3549</v>
      </c>
      <c r="P59" s="139" t="str">
        <f t="shared" si="3"/>
        <v>312</v>
      </c>
      <c r="Q59" s="139" t="str">
        <f t="shared" si="4"/>
        <v>31</v>
      </c>
      <c r="U59" s="139">
        <v>3682</v>
      </c>
      <c r="V59" s="139" t="s">
        <v>30</v>
      </c>
      <c r="X59" s="139" t="str">
        <f t="shared" si="5"/>
        <v>36</v>
      </c>
      <c r="Y59" s="139" t="str">
        <f t="shared" si="6"/>
        <v>368</v>
      </c>
      <c r="AA59" s="139" t="s">
        <v>2251</v>
      </c>
      <c r="AB59" s="139" t="s">
        <v>2252</v>
      </c>
    </row>
    <row r="60" spans="1:28">
      <c r="A60" s="149">
        <v>52</v>
      </c>
      <c r="B60" s="144" t="str">
        <f t="shared" si="0"/>
        <v>Ostale pomoći</v>
      </c>
      <c r="C60" s="149">
        <v>3132</v>
      </c>
      <c r="D60" s="144" t="str">
        <f t="shared" si="1"/>
        <v>Doprinosi za obvezno zdravstveno osiguranje</v>
      </c>
      <c r="E60" s="266" t="s">
        <v>2580</v>
      </c>
      <c r="F60" s="144" t="str">
        <f t="shared" si="2"/>
        <v>Provedba HKO-a na razini visokog obrazovanja</v>
      </c>
      <c r="G60" s="182">
        <v>4785</v>
      </c>
      <c r="H60" s="182"/>
      <c r="I60" s="182"/>
      <c r="J60" s="198" t="s">
        <v>3552</v>
      </c>
      <c r="K60" s="197" t="s">
        <v>3550</v>
      </c>
      <c r="L60" s="197" t="s">
        <v>3551</v>
      </c>
      <c r="M60" s="198" t="s">
        <v>3565</v>
      </c>
      <c r="N60" s="198" t="s">
        <v>3549</v>
      </c>
      <c r="P60" s="139" t="str">
        <f t="shared" si="3"/>
        <v>313</v>
      </c>
      <c r="Q60" s="139" t="str">
        <f t="shared" si="4"/>
        <v>31</v>
      </c>
      <c r="U60" s="139">
        <v>3691</v>
      </c>
      <c r="V60" s="139" t="s">
        <v>108</v>
      </c>
      <c r="X60" s="139" t="str">
        <f t="shared" si="5"/>
        <v>36</v>
      </c>
      <c r="Y60" s="139" t="str">
        <f t="shared" si="6"/>
        <v>369</v>
      </c>
      <c r="AA60" s="139" t="s">
        <v>2253</v>
      </c>
      <c r="AB60" s="139" t="s">
        <v>2254</v>
      </c>
    </row>
    <row r="61" spans="1:28">
      <c r="A61" s="149">
        <v>52</v>
      </c>
      <c r="B61" s="144" t="str">
        <f t="shared" si="0"/>
        <v>Ostale pomoći</v>
      </c>
      <c r="C61" s="149">
        <v>3211</v>
      </c>
      <c r="D61" s="144" t="str">
        <f t="shared" si="1"/>
        <v>Službena putovanja</v>
      </c>
      <c r="E61" s="266" t="s">
        <v>2580</v>
      </c>
      <c r="F61" s="144" t="str">
        <f t="shared" si="2"/>
        <v>Provedba HKO-a na razini visokog obrazovanja</v>
      </c>
      <c r="G61" s="182">
        <v>1200</v>
      </c>
      <c r="H61" s="182"/>
      <c r="I61" s="182"/>
      <c r="J61" s="198" t="s">
        <v>3552</v>
      </c>
      <c r="K61" s="197" t="s">
        <v>3550</v>
      </c>
      <c r="L61" s="197" t="s">
        <v>3551</v>
      </c>
      <c r="M61" s="198" t="s">
        <v>3565</v>
      </c>
      <c r="N61" s="198" t="s">
        <v>3549</v>
      </c>
      <c r="P61" s="139" t="str">
        <f t="shared" si="3"/>
        <v>321</v>
      </c>
      <c r="Q61" s="139" t="str">
        <f t="shared" si="4"/>
        <v>32</v>
      </c>
      <c r="U61" s="139">
        <v>3692</v>
      </c>
      <c r="V61" s="139" t="s">
        <v>180</v>
      </c>
      <c r="X61" s="139" t="str">
        <f t="shared" si="5"/>
        <v>36</v>
      </c>
      <c r="Y61" s="139" t="str">
        <f t="shared" si="6"/>
        <v>369</v>
      </c>
      <c r="AA61" s="139" t="s">
        <v>2255</v>
      </c>
      <c r="AB61" s="139" t="s">
        <v>2256</v>
      </c>
    </row>
    <row r="62" spans="1:28">
      <c r="A62" s="149">
        <v>52</v>
      </c>
      <c r="B62" s="144" t="str">
        <f t="shared" si="0"/>
        <v>Ostale pomoći</v>
      </c>
      <c r="C62" s="149">
        <v>3212</v>
      </c>
      <c r="D62" s="144" t="str">
        <f t="shared" si="1"/>
        <v>Naknade za prijevoz, za rad na terenu i odvojeni život</v>
      </c>
      <c r="E62" s="266" t="s">
        <v>2580</v>
      </c>
      <c r="F62" s="144" t="str">
        <f t="shared" si="2"/>
        <v>Provedba HKO-a na razini visokog obrazovanja</v>
      </c>
      <c r="G62" s="182">
        <v>1000</v>
      </c>
      <c r="H62" s="182"/>
      <c r="I62" s="182"/>
      <c r="J62" s="198" t="s">
        <v>3552</v>
      </c>
      <c r="K62" s="197" t="s">
        <v>3550</v>
      </c>
      <c r="L62" s="197" t="s">
        <v>3551</v>
      </c>
      <c r="M62" s="198" t="s">
        <v>3565</v>
      </c>
      <c r="N62" s="198" t="s">
        <v>3549</v>
      </c>
      <c r="P62" s="139" t="str">
        <f t="shared" si="3"/>
        <v>321</v>
      </c>
      <c r="Q62" s="139" t="str">
        <f t="shared" si="4"/>
        <v>32</v>
      </c>
      <c r="U62" s="139">
        <v>3693</v>
      </c>
      <c r="V62" s="139" t="s">
        <v>108</v>
      </c>
      <c r="X62" s="139" t="str">
        <f t="shared" si="5"/>
        <v>36</v>
      </c>
      <c r="Y62" s="139" t="str">
        <f t="shared" si="6"/>
        <v>369</v>
      </c>
      <c r="AA62" s="139" t="s">
        <v>2257</v>
      </c>
      <c r="AB62" s="139" t="s">
        <v>2258</v>
      </c>
    </row>
    <row r="63" spans="1:28">
      <c r="A63" s="149">
        <v>52</v>
      </c>
      <c r="B63" s="144" t="str">
        <f t="shared" si="0"/>
        <v>Ostale pomoći</v>
      </c>
      <c r="C63" s="149">
        <v>3214</v>
      </c>
      <c r="D63" s="144" t="str">
        <f t="shared" si="1"/>
        <v>Ostale naknade troškova zaposlenima</v>
      </c>
      <c r="E63" s="266" t="s">
        <v>2580</v>
      </c>
      <c r="F63" s="144" t="str">
        <f t="shared" si="2"/>
        <v>Provedba HKO-a na razini visokog obrazovanja</v>
      </c>
      <c r="G63" s="182">
        <v>1640</v>
      </c>
      <c r="H63" s="182"/>
      <c r="I63" s="182"/>
      <c r="J63" s="198" t="s">
        <v>3552</v>
      </c>
      <c r="K63" s="197" t="s">
        <v>3550</v>
      </c>
      <c r="L63" s="197" t="s">
        <v>3551</v>
      </c>
      <c r="M63" s="198" t="s">
        <v>3565</v>
      </c>
      <c r="N63" s="198" t="s">
        <v>3549</v>
      </c>
      <c r="P63" s="139" t="str">
        <f t="shared" si="3"/>
        <v>321</v>
      </c>
      <c r="Q63" s="139" t="str">
        <f t="shared" si="4"/>
        <v>32</v>
      </c>
      <c r="U63" s="139">
        <v>3694</v>
      </c>
      <c r="V63" s="139" t="s">
        <v>180</v>
      </c>
      <c r="X63" s="139" t="str">
        <f t="shared" si="5"/>
        <v>36</v>
      </c>
      <c r="Y63" s="139" t="str">
        <f t="shared" si="6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0"/>
        <v/>
      </c>
      <c r="C64" s="149"/>
      <c r="D64" s="144" t="str">
        <f t="shared" si="1"/>
        <v/>
      </c>
      <c r="E64" s="183"/>
      <c r="F64" s="144" t="str">
        <f t="shared" si="2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3"/>
        <v/>
      </c>
      <c r="Q64" s="139" t="str">
        <f t="shared" si="4"/>
        <v/>
      </c>
      <c r="U64" s="139">
        <v>3711</v>
      </c>
      <c r="V64" s="139" t="s">
        <v>127</v>
      </c>
      <c r="X64" s="139" t="str">
        <f t="shared" si="5"/>
        <v>37</v>
      </c>
      <c r="Y64" s="139" t="str">
        <f t="shared" si="6"/>
        <v>371</v>
      </c>
      <c r="AA64" s="139" t="s">
        <v>2261</v>
      </c>
      <c r="AB64" s="139" t="s">
        <v>2262</v>
      </c>
    </row>
    <row r="65" spans="1:28">
      <c r="A65" s="149">
        <v>52</v>
      </c>
      <c r="B65" s="144" t="str">
        <f t="shared" si="0"/>
        <v>Ostale pomoći</v>
      </c>
      <c r="C65" s="149">
        <v>3111</v>
      </c>
      <c r="D65" s="144" t="str">
        <f t="shared" si="1"/>
        <v>Plaće za redovan rad</v>
      </c>
      <c r="E65" s="183" t="s">
        <v>2550</v>
      </c>
      <c r="F65" s="144" t="str">
        <f t="shared" si="2"/>
        <v>VODIME - Vode Imotske krajine</v>
      </c>
      <c r="G65" s="182">
        <v>157850</v>
      </c>
      <c r="H65" s="182">
        <v>78925</v>
      </c>
      <c r="I65" s="182"/>
      <c r="J65" s="198" t="s">
        <v>2551</v>
      </c>
      <c r="K65" s="197" t="s">
        <v>3556</v>
      </c>
      <c r="L65" s="197" t="s">
        <v>3557</v>
      </c>
      <c r="M65" s="198" t="s">
        <v>3566</v>
      </c>
      <c r="N65" s="198" t="s">
        <v>3553</v>
      </c>
      <c r="P65" s="139" t="str">
        <f t="shared" si="3"/>
        <v>311</v>
      </c>
      <c r="Q65" s="139" t="str">
        <f t="shared" si="4"/>
        <v>31</v>
      </c>
      <c r="U65" s="139">
        <v>3712</v>
      </c>
      <c r="V65" s="139" t="s">
        <v>145</v>
      </c>
      <c r="X65" s="139" t="str">
        <f t="shared" si="5"/>
        <v>37</v>
      </c>
      <c r="Y65" s="139" t="str">
        <f t="shared" si="6"/>
        <v>371</v>
      </c>
      <c r="AA65" s="139" t="s">
        <v>2263</v>
      </c>
      <c r="AB65" s="139" t="s">
        <v>2264</v>
      </c>
    </row>
    <row r="66" spans="1:28">
      <c r="A66" s="149">
        <v>52</v>
      </c>
      <c r="B66" s="144" t="str">
        <f t="shared" si="0"/>
        <v>Ostale pomoći</v>
      </c>
      <c r="C66" s="149">
        <v>3121</v>
      </c>
      <c r="D66" s="144" t="str">
        <f t="shared" si="1"/>
        <v>Ostali rashodi za zaposlene</v>
      </c>
      <c r="E66" s="183" t="s">
        <v>2550</v>
      </c>
      <c r="F66" s="144" t="str">
        <f t="shared" si="2"/>
        <v>VODIME - Vode Imotske krajine</v>
      </c>
      <c r="G66" s="182">
        <v>1500</v>
      </c>
      <c r="H66" s="182">
        <v>1500</v>
      </c>
      <c r="I66" s="182"/>
      <c r="J66" s="198" t="s">
        <v>2551</v>
      </c>
      <c r="K66" s="197" t="s">
        <v>3556</v>
      </c>
      <c r="L66" s="197" t="s">
        <v>3557</v>
      </c>
      <c r="M66" s="198" t="s">
        <v>3566</v>
      </c>
      <c r="N66" s="198" t="s">
        <v>3553</v>
      </c>
      <c r="P66" s="139" t="str">
        <f t="shared" si="3"/>
        <v>312</v>
      </c>
      <c r="Q66" s="139" t="str">
        <f t="shared" si="4"/>
        <v>31</v>
      </c>
      <c r="U66" s="139">
        <v>3713</v>
      </c>
      <c r="V66" s="139" t="s">
        <v>172</v>
      </c>
      <c r="X66" s="139" t="str">
        <f t="shared" si="5"/>
        <v>37</v>
      </c>
      <c r="Y66" s="139" t="str">
        <f t="shared" si="6"/>
        <v>371</v>
      </c>
      <c r="AA66" s="139" t="s">
        <v>2265</v>
      </c>
      <c r="AB66" s="139" t="s">
        <v>2266</v>
      </c>
    </row>
    <row r="67" spans="1:28">
      <c r="A67" s="149">
        <v>52</v>
      </c>
      <c r="B67" s="144" t="str">
        <f t="shared" si="0"/>
        <v>Ostale pomoći</v>
      </c>
      <c r="C67" s="149">
        <v>3132</v>
      </c>
      <c r="D67" s="144" t="str">
        <f t="shared" si="1"/>
        <v>Doprinosi za obvezno zdravstveno osiguranje</v>
      </c>
      <c r="E67" s="183" t="s">
        <v>2550</v>
      </c>
      <c r="F67" s="144" t="str">
        <f t="shared" si="2"/>
        <v>VODIME - Vode Imotske krajine</v>
      </c>
      <c r="G67" s="182">
        <v>25935</v>
      </c>
      <c r="H67" s="182">
        <v>12967</v>
      </c>
      <c r="I67" s="182"/>
      <c r="J67" s="198" t="s">
        <v>2551</v>
      </c>
      <c r="K67" s="197" t="s">
        <v>3556</v>
      </c>
      <c r="L67" s="197" t="s">
        <v>3557</v>
      </c>
      <c r="M67" s="198" t="s">
        <v>3566</v>
      </c>
      <c r="N67" s="198" t="s">
        <v>3553</v>
      </c>
      <c r="P67" s="139" t="str">
        <f t="shared" si="3"/>
        <v>313</v>
      </c>
      <c r="Q67" s="139" t="str">
        <f t="shared" si="4"/>
        <v>31</v>
      </c>
      <c r="U67" s="139">
        <v>3714</v>
      </c>
      <c r="V67" s="139" t="s">
        <v>193</v>
      </c>
      <c r="X67" s="139" t="str">
        <f t="shared" si="5"/>
        <v>37</v>
      </c>
      <c r="Y67" s="139" t="str">
        <f t="shared" si="6"/>
        <v>371</v>
      </c>
      <c r="AA67" s="139" t="s">
        <v>2267</v>
      </c>
      <c r="AB67" s="139" t="s">
        <v>2268</v>
      </c>
    </row>
    <row r="68" spans="1:28">
      <c r="A68" s="149">
        <v>52</v>
      </c>
      <c r="B68" s="144" t="str">
        <f t="shared" ref="B68:B131" si="7">IFERROR(VLOOKUP(A68,$R$6:$S$23,2,FALSE),"")</f>
        <v>Ostale pomoći</v>
      </c>
      <c r="C68" s="149">
        <v>3211</v>
      </c>
      <c r="D68" s="144" t="str">
        <f t="shared" ref="D68:D131" si="8">IFERROR(VLOOKUP(C68,$U$5:$W$129,2,FALSE),"")</f>
        <v>Službena putovanja</v>
      </c>
      <c r="E68" s="183" t="s">
        <v>2550</v>
      </c>
      <c r="F68" s="144" t="str">
        <f t="shared" ref="F68:F131" si="9">IFERROR(VLOOKUP(E68,$AA$6:$AB$1018,2,FALSE),"")</f>
        <v>VODIME - Vode Imotske krajine</v>
      </c>
      <c r="G68" s="182">
        <v>78801</v>
      </c>
      <c r="H68" s="182">
        <v>13988</v>
      </c>
      <c r="I68" s="182"/>
      <c r="J68" s="198" t="s">
        <v>2551</v>
      </c>
      <c r="K68" s="197" t="s">
        <v>3556</v>
      </c>
      <c r="L68" s="197" t="s">
        <v>3557</v>
      </c>
      <c r="M68" s="198" t="s">
        <v>3566</v>
      </c>
      <c r="N68" s="198" t="s">
        <v>3553</v>
      </c>
      <c r="P68" s="139" t="str">
        <f t="shared" ref="P68:P131" si="10">LEFT(C68,3)</f>
        <v>321</v>
      </c>
      <c r="Q68" s="139" t="str">
        <f t="shared" ref="Q68:Q131" si="11">LEFT(C68,2)</f>
        <v>32</v>
      </c>
      <c r="U68" s="139">
        <v>3715</v>
      </c>
      <c r="V68" s="139" t="s">
        <v>131</v>
      </c>
      <c r="X68" s="139" t="str">
        <f t="shared" si="5"/>
        <v>37</v>
      </c>
      <c r="Y68" s="139" t="str">
        <f t="shared" si="6"/>
        <v>371</v>
      </c>
      <c r="AA68" s="139" t="s">
        <v>2269</v>
      </c>
      <c r="AB68" s="139" t="s">
        <v>2270</v>
      </c>
    </row>
    <row r="69" spans="1:28">
      <c r="A69" s="149">
        <v>52</v>
      </c>
      <c r="B69" s="144" t="str">
        <f t="shared" si="7"/>
        <v>Ostale pomoći</v>
      </c>
      <c r="C69" s="149">
        <v>3212</v>
      </c>
      <c r="D69" s="144" t="str">
        <f t="shared" si="8"/>
        <v>Naknade za prijevoz, za rad na terenu i odvojeni život</v>
      </c>
      <c r="E69" s="183" t="s">
        <v>2550</v>
      </c>
      <c r="F69" s="144" t="str">
        <f t="shared" si="9"/>
        <v>VODIME - Vode Imotske krajine</v>
      </c>
      <c r="G69" s="182">
        <v>1595</v>
      </c>
      <c r="H69" s="182">
        <v>798</v>
      </c>
      <c r="I69" s="182"/>
      <c r="J69" s="198" t="s">
        <v>2551</v>
      </c>
      <c r="K69" s="197" t="s">
        <v>3556</v>
      </c>
      <c r="L69" s="197" t="s">
        <v>3557</v>
      </c>
      <c r="M69" s="198" t="s">
        <v>3566</v>
      </c>
      <c r="N69" s="198" t="s">
        <v>3553</v>
      </c>
      <c r="P69" s="139" t="str">
        <f t="shared" si="10"/>
        <v>321</v>
      </c>
      <c r="Q69" s="139" t="str">
        <f t="shared" si="11"/>
        <v>32</v>
      </c>
      <c r="U69" s="139">
        <v>3721</v>
      </c>
      <c r="V69" s="139" t="s">
        <v>69</v>
      </c>
      <c r="X69" s="139" t="str">
        <f t="shared" ref="X69:X129" si="12">LEFT(U69,2)</f>
        <v>37</v>
      </c>
      <c r="Y69" s="139" t="str">
        <f t="shared" si="6"/>
        <v>372</v>
      </c>
      <c r="AA69" s="139" t="s">
        <v>2271</v>
      </c>
      <c r="AB69" s="139" t="s">
        <v>2272</v>
      </c>
    </row>
    <row r="70" spans="1:28">
      <c r="A70" s="149">
        <v>52</v>
      </c>
      <c r="B70" s="144" t="str">
        <f t="shared" si="7"/>
        <v>Ostale pomoći</v>
      </c>
      <c r="C70" s="149">
        <v>3213</v>
      </c>
      <c r="D70" s="144" t="str">
        <f t="shared" si="8"/>
        <v>Stručno usavršavanje zaposlenika</v>
      </c>
      <c r="E70" s="183" t="s">
        <v>2550</v>
      </c>
      <c r="F70" s="144" t="str">
        <f t="shared" si="9"/>
        <v>VODIME - Vode Imotske krajine</v>
      </c>
      <c r="G70" s="182">
        <v>10875</v>
      </c>
      <c r="H70" s="182"/>
      <c r="I70" s="182"/>
      <c r="J70" s="198" t="s">
        <v>2551</v>
      </c>
      <c r="K70" s="197" t="s">
        <v>3556</v>
      </c>
      <c r="L70" s="197" t="s">
        <v>3557</v>
      </c>
      <c r="M70" s="198" t="s">
        <v>3566</v>
      </c>
      <c r="N70" s="198" t="s">
        <v>3553</v>
      </c>
      <c r="P70" s="139" t="str">
        <f t="shared" si="10"/>
        <v>321</v>
      </c>
      <c r="Q70" s="139" t="str">
        <f t="shared" si="11"/>
        <v>32</v>
      </c>
      <c r="U70" s="139">
        <v>3722</v>
      </c>
      <c r="V70" s="139" t="s">
        <v>154</v>
      </c>
      <c r="X70" s="139" t="str">
        <f t="shared" si="12"/>
        <v>37</v>
      </c>
      <c r="Y70" s="139" t="str">
        <f t="shared" ref="Y70:Y129" si="13">LEFT(U70,3)</f>
        <v>372</v>
      </c>
      <c r="AA70" s="139" t="s">
        <v>2273</v>
      </c>
      <c r="AB70" s="139" t="s">
        <v>2274</v>
      </c>
    </row>
    <row r="71" spans="1:28">
      <c r="A71" s="149">
        <v>52</v>
      </c>
      <c r="B71" s="144" t="str">
        <f t="shared" si="7"/>
        <v>Ostale pomoći</v>
      </c>
      <c r="C71" s="149">
        <v>3214</v>
      </c>
      <c r="D71" s="144" t="str">
        <f t="shared" si="8"/>
        <v>Ostale naknade troškova zaposlenima</v>
      </c>
      <c r="E71" s="183" t="s">
        <v>2550</v>
      </c>
      <c r="F71" s="144" t="str">
        <f t="shared" si="9"/>
        <v>VODIME - Vode Imotske krajine</v>
      </c>
      <c r="G71" s="182">
        <v>12749</v>
      </c>
      <c r="H71" s="182">
        <v>5000</v>
      </c>
      <c r="I71" s="182"/>
      <c r="J71" s="198" t="s">
        <v>2551</v>
      </c>
      <c r="K71" s="197" t="s">
        <v>3556</v>
      </c>
      <c r="L71" s="197" t="s">
        <v>3557</v>
      </c>
      <c r="M71" s="198" t="s">
        <v>3566</v>
      </c>
      <c r="N71" s="198" t="s">
        <v>3553</v>
      </c>
      <c r="P71" s="139" t="str">
        <f t="shared" si="10"/>
        <v>321</v>
      </c>
      <c r="Q71" s="139" t="str">
        <f t="shared" si="11"/>
        <v>32</v>
      </c>
      <c r="U71" s="139">
        <v>3723</v>
      </c>
      <c r="V71" s="139" t="s">
        <v>109</v>
      </c>
      <c r="X71" s="139" t="str">
        <f t="shared" si="12"/>
        <v>37</v>
      </c>
      <c r="Y71" s="139" t="str">
        <f t="shared" si="13"/>
        <v>372</v>
      </c>
      <c r="AA71" s="139" t="s">
        <v>2275</v>
      </c>
      <c r="AB71" s="139" t="s">
        <v>2276</v>
      </c>
    </row>
    <row r="72" spans="1:28">
      <c r="A72" s="149">
        <v>52</v>
      </c>
      <c r="B72" s="144" t="str">
        <f t="shared" si="7"/>
        <v>Ostale pomoći</v>
      </c>
      <c r="C72" s="149">
        <v>3221</v>
      </c>
      <c r="D72" s="144" t="str">
        <f t="shared" si="8"/>
        <v>Uredski materijal i ostali materijalni rashodi</v>
      </c>
      <c r="E72" s="183" t="s">
        <v>2550</v>
      </c>
      <c r="F72" s="144" t="str">
        <f t="shared" si="9"/>
        <v>VODIME - Vode Imotske krajine</v>
      </c>
      <c r="G72" s="182">
        <v>200</v>
      </c>
      <c r="H72" s="182">
        <v>200</v>
      </c>
      <c r="I72" s="182"/>
      <c r="J72" s="198" t="s">
        <v>2551</v>
      </c>
      <c r="K72" s="197" t="s">
        <v>3556</v>
      </c>
      <c r="L72" s="197" t="s">
        <v>3557</v>
      </c>
      <c r="M72" s="198" t="s">
        <v>3566</v>
      </c>
      <c r="N72" s="198" t="s">
        <v>3553</v>
      </c>
      <c r="P72" s="139" t="str">
        <f t="shared" si="10"/>
        <v>322</v>
      </c>
      <c r="Q72" s="139" t="str">
        <f t="shared" si="11"/>
        <v>32</v>
      </c>
      <c r="U72" s="139">
        <v>3811</v>
      </c>
      <c r="V72" s="139" t="s">
        <v>59</v>
      </c>
      <c r="X72" s="139" t="str">
        <f t="shared" si="12"/>
        <v>38</v>
      </c>
      <c r="Y72" s="139" t="str">
        <f t="shared" si="13"/>
        <v>381</v>
      </c>
      <c r="AA72" s="139" t="s">
        <v>2277</v>
      </c>
      <c r="AB72" s="139" t="s">
        <v>2278</v>
      </c>
    </row>
    <row r="73" spans="1:28">
      <c r="A73" s="149">
        <v>52</v>
      </c>
      <c r="B73" s="144" t="str">
        <f t="shared" si="7"/>
        <v>Ostale pomoći</v>
      </c>
      <c r="C73" s="149">
        <v>3237</v>
      </c>
      <c r="D73" s="144" t="str">
        <f t="shared" si="8"/>
        <v>Intelektualne i osobne usluge</v>
      </c>
      <c r="E73" s="183" t="s">
        <v>2550</v>
      </c>
      <c r="F73" s="144" t="str">
        <f t="shared" si="9"/>
        <v>VODIME - Vode Imotske krajine</v>
      </c>
      <c r="G73" s="182">
        <v>32500</v>
      </c>
      <c r="H73" s="182">
        <v>22500</v>
      </c>
      <c r="I73" s="182"/>
      <c r="J73" s="198" t="s">
        <v>2551</v>
      </c>
      <c r="K73" s="197" t="s">
        <v>3556</v>
      </c>
      <c r="L73" s="197" t="s">
        <v>3557</v>
      </c>
      <c r="M73" s="198" t="s">
        <v>3566</v>
      </c>
      <c r="N73" s="198" t="s">
        <v>3553</v>
      </c>
      <c r="P73" s="139" t="str">
        <f t="shared" si="10"/>
        <v>323</v>
      </c>
      <c r="Q73" s="139" t="str">
        <f t="shared" si="11"/>
        <v>32</v>
      </c>
      <c r="U73" s="139">
        <v>3812</v>
      </c>
      <c r="V73" s="139" t="s">
        <v>155</v>
      </c>
      <c r="X73" s="139" t="str">
        <f t="shared" si="12"/>
        <v>38</v>
      </c>
      <c r="Y73" s="139" t="str">
        <f t="shared" si="13"/>
        <v>381</v>
      </c>
      <c r="AA73" s="139" t="s">
        <v>2279</v>
      </c>
      <c r="AB73" s="139" t="s">
        <v>2280</v>
      </c>
    </row>
    <row r="74" spans="1:28">
      <c r="A74" s="149">
        <v>52</v>
      </c>
      <c r="B74" s="144" t="str">
        <f t="shared" si="7"/>
        <v>Ostale pomoći</v>
      </c>
      <c r="C74" s="149">
        <v>3239</v>
      </c>
      <c r="D74" s="144" t="str">
        <f t="shared" si="8"/>
        <v>Ostale usluge</v>
      </c>
      <c r="E74" s="183" t="s">
        <v>2550</v>
      </c>
      <c r="F74" s="144" t="str">
        <f t="shared" si="9"/>
        <v>VODIME - Vode Imotske krajine</v>
      </c>
      <c r="G74" s="182">
        <v>20000</v>
      </c>
      <c r="H74" s="182">
        <v>5000</v>
      </c>
      <c r="I74" s="182"/>
      <c r="J74" s="198" t="s">
        <v>2551</v>
      </c>
      <c r="K74" s="197" t="s">
        <v>3556</v>
      </c>
      <c r="L74" s="197" t="s">
        <v>3557</v>
      </c>
      <c r="M74" s="198" t="s">
        <v>3566</v>
      </c>
      <c r="N74" s="198" t="s">
        <v>3553</v>
      </c>
      <c r="P74" s="139" t="str">
        <f t="shared" si="10"/>
        <v>323</v>
      </c>
      <c r="Q74" s="139" t="str">
        <f t="shared" si="11"/>
        <v>32</v>
      </c>
      <c r="U74" s="139">
        <v>3813</v>
      </c>
      <c r="V74" s="139" t="s">
        <v>98</v>
      </c>
      <c r="X74" s="139" t="str">
        <f t="shared" si="12"/>
        <v>38</v>
      </c>
      <c r="Y74" s="139" t="str">
        <f t="shared" si="13"/>
        <v>381</v>
      </c>
      <c r="AA74" s="139" t="s">
        <v>2281</v>
      </c>
      <c r="AB74" s="139" t="s">
        <v>2282</v>
      </c>
    </row>
    <row r="75" spans="1:28">
      <c r="A75" s="149">
        <v>52</v>
      </c>
      <c r="B75" s="144" t="str">
        <f t="shared" si="7"/>
        <v>Ostale pomoći</v>
      </c>
      <c r="C75" s="149">
        <v>3293</v>
      </c>
      <c r="D75" s="144" t="str">
        <f t="shared" si="8"/>
        <v>Reprezentacija</v>
      </c>
      <c r="E75" s="183" t="s">
        <v>2550</v>
      </c>
      <c r="F75" s="144" t="str">
        <f t="shared" si="9"/>
        <v>VODIME - Vode Imotske krajine</v>
      </c>
      <c r="G75" s="182">
        <v>3000</v>
      </c>
      <c r="H75" s="182">
        <v>2000</v>
      </c>
      <c r="I75" s="182"/>
      <c r="J75" s="198" t="s">
        <v>2551</v>
      </c>
      <c r="K75" s="197" t="s">
        <v>3556</v>
      </c>
      <c r="L75" s="197" t="s">
        <v>3557</v>
      </c>
      <c r="M75" s="198" t="s">
        <v>3566</v>
      </c>
      <c r="N75" s="198" t="s">
        <v>3553</v>
      </c>
      <c r="P75" s="139" t="str">
        <f t="shared" si="10"/>
        <v>329</v>
      </c>
      <c r="Q75" s="139" t="str">
        <f t="shared" si="11"/>
        <v>32</v>
      </c>
      <c r="U75" s="139">
        <v>3821</v>
      </c>
      <c r="V75" s="139" t="s">
        <v>173</v>
      </c>
      <c r="X75" s="139" t="str">
        <f t="shared" si="12"/>
        <v>38</v>
      </c>
      <c r="Y75" s="139" t="str">
        <f t="shared" si="13"/>
        <v>382</v>
      </c>
      <c r="AA75" s="139" t="s">
        <v>2283</v>
      </c>
      <c r="AB75" s="139" t="s">
        <v>2284</v>
      </c>
    </row>
    <row r="76" spans="1:28">
      <c r="A76" s="149">
        <v>52</v>
      </c>
      <c r="B76" s="144" t="str">
        <f t="shared" si="7"/>
        <v>Ostale pomoći</v>
      </c>
      <c r="C76" s="149">
        <v>3299</v>
      </c>
      <c r="D76" s="144" t="str">
        <f t="shared" si="8"/>
        <v>Ostali nespomenuti rashodi poslovanja</v>
      </c>
      <c r="E76" s="183" t="s">
        <v>2550</v>
      </c>
      <c r="F76" s="144" t="str">
        <f t="shared" si="9"/>
        <v>VODIME - Vode Imotske krajine</v>
      </c>
      <c r="G76" s="182">
        <v>4000</v>
      </c>
      <c r="H76" s="182">
        <v>2500</v>
      </c>
      <c r="I76" s="182"/>
      <c r="J76" s="198" t="s">
        <v>2551</v>
      </c>
      <c r="K76" s="197" t="s">
        <v>3556</v>
      </c>
      <c r="L76" s="197" t="s">
        <v>3557</v>
      </c>
      <c r="M76" s="198" t="s">
        <v>3566</v>
      </c>
      <c r="N76" s="198" t="s">
        <v>3553</v>
      </c>
      <c r="P76" s="139" t="str">
        <f t="shared" si="10"/>
        <v>329</v>
      </c>
      <c r="Q76" s="139" t="str">
        <f t="shared" si="11"/>
        <v>32</v>
      </c>
      <c r="U76" s="139">
        <v>3831</v>
      </c>
      <c r="V76" s="139" t="s">
        <v>156</v>
      </c>
      <c r="X76" s="139" t="str">
        <f t="shared" si="12"/>
        <v>38</v>
      </c>
      <c r="Y76" s="139" t="str">
        <f t="shared" si="13"/>
        <v>383</v>
      </c>
      <c r="AA76" s="139" t="s">
        <v>2285</v>
      </c>
      <c r="AB76" s="139" t="s">
        <v>2286</v>
      </c>
    </row>
    <row r="77" spans="1:28">
      <c r="A77" s="149">
        <v>52</v>
      </c>
      <c r="B77" s="144" t="str">
        <f t="shared" si="7"/>
        <v>Ostale pomoći</v>
      </c>
      <c r="C77" s="149">
        <v>3693</v>
      </c>
      <c r="D77" s="144" t="str">
        <f t="shared" si="8"/>
        <v>Tekući prijenosi između proračunskih korisnika istog proraču</v>
      </c>
      <c r="E77" s="183" t="s">
        <v>2550</v>
      </c>
      <c r="F77" s="144" t="str">
        <f t="shared" si="9"/>
        <v>VODIME - Vode Imotske krajine</v>
      </c>
      <c r="G77" s="182">
        <v>162532</v>
      </c>
      <c r="H77" s="182">
        <v>103249</v>
      </c>
      <c r="I77" s="182"/>
      <c r="J77" s="198" t="s">
        <v>2551</v>
      </c>
      <c r="K77" s="197" t="s">
        <v>3556</v>
      </c>
      <c r="L77" s="197" t="s">
        <v>3557</v>
      </c>
      <c r="M77" s="198" t="s">
        <v>3566</v>
      </c>
      <c r="N77" s="198" t="s">
        <v>3553</v>
      </c>
      <c r="P77" s="139" t="str">
        <f t="shared" si="10"/>
        <v>369</v>
      </c>
      <c r="Q77" s="139" t="str">
        <f t="shared" si="11"/>
        <v>36</v>
      </c>
      <c r="U77" s="139">
        <v>3832</v>
      </c>
      <c r="V77" s="139" t="s">
        <v>196</v>
      </c>
      <c r="X77" s="139" t="str">
        <f t="shared" si="12"/>
        <v>38</v>
      </c>
      <c r="Y77" s="139" t="str">
        <f t="shared" si="13"/>
        <v>383</v>
      </c>
      <c r="AA77" s="139" t="s">
        <v>2287</v>
      </c>
      <c r="AB77" s="139" t="s">
        <v>2288</v>
      </c>
    </row>
    <row r="78" spans="1:28">
      <c r="A78" s="149">
        <v>52</v>
      </c>
      <c r="B78" s="144" t="str">
        <f t="shared" si="7"/>
        <v>Ostale pomoći</v>
      </c>
      <c r="C78" s="149">
        <v>4225</v>
      </c>
      <c r="D78" s="144" t="str">
        <f t="shared" si="8"/>
        <v>Instrumenti, uređaji i strojevi</v>
      </c>
      <c r="E78" s="183" t="s">
        <v>2550</v>
      </c>
      <c r="F78" s="144" t="str">
        <f t="shared" si="9"/>
        <v>VODIME - Vode Imotske krajine</v>
      </c>
      <c r="G78" s="182">
        <v>317000</v>
      </c>
      <c r="H78" s="182">
        <v>307791</v>
      </c>
      <c r="I78" s="182"/>
      <c r="J78" s="198" t="s">
        <v>2551</v>
      </c>
      <c r="K78" s="197" t="s">
        <v>3556</v>
      </c>
      <c r="L78" s="197" t="s">
        <v>3557</v>
      </c>
      <c r="M78" s="198" t="s">
        <v>3566</v>
      </c>
      <c r="N78" s="198" t="s">
        <v>3553</v>
      </c>
      <c r="P78" s="139" t="str">
        <f t="shared" si="10"/>
        <v>422</v>
      </c>
      <c r="Q78" s="139" t="str">
        <f t="shared" si="11"/>
        <v>42</v>
      </c>
      <c r="U78" s="139">
        <v>3833</v>
      </c>
      <c r="V78" s="139" t="s">
        <v>157</v>
      </c>
      <c r="X78" s="139" t="str">
        <f t="shared" si="12"/>
        <v>38</v>
      </c>
      <c r="Y78" s="139" t="str">
        <f t="shared" si="13"/>
        <v>383</v>
      </c>
      <c r="AA78" s="139" t="s">
        <v>2289</v>
      </c>
      <c r="AB78" s="139" t="s">
        <v>2290</v>
      </c>
    </row>
    <row r="79" spans="1:28">
      <c r="A79" s="149">
        <v>52</v>
      </c>
      <c r="B79" s="144" t="str">
        <f t="shared" si="7"/>
        <v>Ostale pomoći</v>
      </c>
      <c r="C79" s="149">
        <v>3233</v>
      </c>
      <c r="D79" s="144" t="str">
        <f t="shared" si="8"/>
        <v>Usluge promidžbe i informiranja</v>
      </c>
      <c r="E79" s="183" t="s">
        <v>2550</v>
      </c>
      <c r="F79" s="144" t="str">
        <f t="shared" si="9"/>
        <v>VODIME - Vode Imotske krajine</v>
      </c>
      <c r="G79" s="182"/>
      <c r="H79" s="182">
        <v>35150</v>
      </c>
      <c r="I79" s="182"/>
      <c r="J79" s="198" t="s">
        <v>2551</v>
      </c>
      <c r="K79" s="197" t="s">
        <v>3556</v>
      </c>
      <c r="L79" s="197" t="s">
        <v>3557</v>
      </c>
      <c r="M79" s="198" t="s">
        <v>3566</v>
      </c>
      <c r="N79" s="198" t="s">
        <v>3553</v>
      </c>
      <c r="P79" s="139" t="str">
        <f t="shared" si="10"/>
        <v>323</v>
      </c>
      <c r="Q79" s="139" t="str">
        <f t="shared" si="11"/>
        <v>32</v>
      </c>
      <c r="U79" s="139">
        <v>3834</v>
      </c>
      <c r="V79" s="139" t="s">
        <v>158</v>
      </c>
      <c r="X79" s="139" t="str">
        <f t="shared" si="12"/>
        <v>38</v>
      </c>
      <c r="Y79" s="139" t="str">
        <f t="shared" si="13"/>
        <v>383</v>
      </c>
      <c r="AA79" s="139" t="s">
        <v>2291</v>
      </c>
      <c r="AB79" s="139" t="s">
        <v>2292</v>
      </c>
    </row>
    <row r="80" spans="1:28">
      <c r="A80" s="149">
        <v>561</v>
      </c>
      <c r="B80" s="144" t="str">
        <f t="shared" si="7"/>
        <v>Europski socijalni fond (ESF)</v>
      </c>
      <c r="C80" s="149">
        <v>3111</v>
      </c>
      <c r="D80" s="144" t="str">
        <f t="shared" si="8"/>
        <v>Plaće za redovan rad</v>
      </c>
      <c r="E80" s="183" t="s">
        <v>1000</v>
      </c>
      <c r="F80" s="144" t="str">
        <f t="shared" si="9"/>
        <v>Razvoj, unapređenje i provedba stručne prakse u visokom obrazovanju</v>
      </c>
      <c r="G80" s="182">
        <v>41267</v>
      </c>
      <c r="H80" s="182">
        <v>10316</v>
      </c>
      <c r="I80" s="182"/>
      <c r="J80" s="198" t="s">
        <v>3554</v>
      </c>
      <c r="K80" s="197" t="s">
        <v>3518</v>
      </c>
      <c r="L80" s="197" t="s">
        <v>3517</v>
      </c>
      <c r="M80" s="183" t="s">
        <v>1352</v>
      </c>
      <c r="N80" s="198" t="s">
        <v>3555</v>
      </c>
      <c r="P80" s="139" t="str">
        <f t="shared" si="10"/>
        <v>311</v>
      </c>
      <c r="Q80" s="139" t="str">
        <f t="shared" si="11"/>
        <v>31</v>
      </c>
      <c r="U80" s="139">
        <v>3835</v>
      </c>
      <c r="V80" s="139" t="s">
        <v>159</v>
      </c>
      <c r="X80" s="139" t="str">
        <f t="shared" si="12"/>
        <v>38</v>
      </c>
      <c r="Y80" s="139" t="str">
        <f t="shared" si="13"/>
        <v>383</v>
      </c>
      <c r="AA80" s="139" t="s">
        <v>2293</v>
      </c>
      <c r="AB80" s="139" t="s">
        <v>2294</v>
      </c>
    </row>
    <row r="81" spans="1:28">
      <c r="A81" s="149">
        <v>561</v>
      </c>
      <c r="B81" s="144" t="str">
        <f t="shared" si="7"/>
        <v>Europski socijalni fond (ESF)</v>
      </c>
      <c r="C81" s="149">
        <v>3113</v>
      </c>
      <c r="D81" s="144" t="str">
        <f t="shared" si="8"/>
        <v>Plaće za prekovremeni rad</v>
      </c>
      <c r="E81" s="183" t="s">
        <v>1000</v>
      </c>
      <c r="F81" s="144" t="str">
        <f t="shared" si="9"/>
        <v>Razvoj, unapređenje i provedba stručne prakse u visokom obrazovanju</v>
      </c>
      <c r="G81" s="182">
        <v>129441</v>
      </c>
      <c r="H81" s="182">
        <v>9740</v>
      </c>
      <c r="I81" s="182"/>
      <c r="J81" s="198" t="s">
        <v>3554</v>
      </c>
      <c r="K81" s="197" t="s">
        <v>3518</v>
      </c>
      <c r="L81" s="197" t="s">
        <v>3517</v>
      </c>
      <c r="M81" s="183" t="s">
        <v>1352</v>
      </c>
      <c r="N81" s="198" t="s">
        <v>3555</v>
      </c>
      <c r="P81" s="139" t="str">
        <f t="shared" si="10"/>
        <v>311</v>
      </c>
      <c r="Q81" s="139" t="str">
        <f t="shared" si="11"/>
        <v>31</v>
      </c>
      <c r="U81" s="194">
        <v>3861</v>
      </c>
      <c r="V81" s="195" t="s">
        <v>762</v>
      </c>
      <c r="W81" s="194"/>
      <c r="X81" s="194" t="str">
        <f t="shared" si="12"/>
        <v>38</v>
      </c>
      <c r="Y81" s="194" t="str">
        <f t="shared" si="13"/>
        <v>386</v>
      </c>
      <c r="AA81" s="139" t="s">
        <v>2295</v>
      </c>
      <c r="AB81" s="139" t="s">
        <v>2296</v>
      </c>
    </row>
    <row r="82" spans="1:28">
      <c r="A82" s="149">
        <v>561</v>
      </c>
      <c r="B82" s="144" t="str">
        <f t="shared" si="7"/>
        <v>Europski socijalni fond (ESF)</v>
      </c>
      <c r="C82" s="149">
        <v>3121</v>
      </c>
      <c r="D82" s="144" t="str">
        <f t="shared" si="8"/>
        <v>Ostali rashodi za zaposlene</v>
      </c>
      <c r="E82" s="183" t="s">
        <v>1000</v>
      </c>
      <c r="F82" s="144" t="str">
        <f t="shared" si="9"/>
        <v>Razvoj, unapređenje i provedba stručne prakse u visokom obrazovanju</v>
      </c>
      <c r="G82" s="182">
        <v>1800</v>
      </c>
      <c r="H82" s="182">
        <v>1800</v>
      </c>
      <c r="I82" s="182"/>
      <c r="J82" s="198" t="s">
        <v>3554</v>
      </c>
      <c r="K82" s="197" t="s">
        <v>3518</v>
      </c>
      <c r="L82" s="197" t="s">
        <v>3517</v>
      </c>
      <c r="M82" s="183" t="s">
        <v>1352</v>
      </c>
      <c r="N82" s="198" t="s">
        <v>3555</v>
      </c>
      <c r="P82" s="139" t="str">
        <f t="shared" si="10"/>
        <v>312</v>
      </c>
      <c r="Q82" s="139" t="str">
        <f t="shared" si="11"/>
        <v>31</v>
      </c>
      <c r="U82" s="193">
        <v>3862</v>
      </c>
      <c r="V82" s="139" t="s">
        <v>763</v>
      </c>
      <c r="X82" s="139" t="str">
        <f t="shared" si="12"/>
        <v>38</v>
      </c>
      <c r="Y82" s="139" t="str">
        <f t="shared" si="13"/>
        <v>386</v>
      </c>
      <c r="AA82" s="139" t="s">
        <v>2297</v>
      </c>
      <c r="AB82" s="139" t="s">
        <v>2298</v>
      </c>
    </row>
    <row r="83" spans="1:28">
      <c r="A83" s="149">
        <v>561</v>
      </c>
      <c r="B83" s="144" t="str">
        <f t="shared" si="7"/>
        <v>Europski socijalni fond (ESF)</v>
      </c>
      <c r="C83" s="149">
        <v>3132</v>
      </c>
      <c r="D83" s="144" t="str">
        <f t="shared" si="8"/>
        <v>Doprinosi za obvezno zdravstveno osiguranje</v>
      </c>
      <c r="E83" s="183" t="s">
        <v>1000</v>
      </c>
      <c r="F83" s="144" t="str">
        <f t="shared" si="9"/>
        <v>Razvoj, unapređenje i provedba stručne prakse u visokom obrazovanju</v>
      </c>
      <c r="G83" s="182">
        <v>28167</v>
      </c>
      <c r="H83" s="182">
        <v>3309</v>
      </c>
      <c r="I83" s="182"/>
      <c r="J83" s="198" t="s">
        <v>3554</v>
      </c>
      <c r="K83" s="197" t="s">
        <v>3518</v>
      </c>
      <c r="L83" s="197" t="s">
        <v>3517</v>
      </c>
      <c r="M83" s="183" t="s">
        <v>1352</v>
      </c>
      <c r="N83" s="198" t="s">
        <v>3555</v>
      </c>
      <c r="P83" s="139" t="str">
        <f t="shared" si="10"/>
        <v>313</v>
      </c>
      <c r="Q83" s="139" t="str">
        <f t="shared" si="11"/>
        <v>31</v>
      </c>
      <c r="U83" s="193">
        <v>3863</v>
      </c>
      <c r="V83" s="139" t="s">
        <v>764</v>
      </c>
      <c r="X83" s="139" t="str">
        <f t="shared" si="12"/>
        <v>38</v>
      </c>
      <c r="Y83" s="139" t="str">
        <f t="shared" si="13"/>
        <v>386</v>
      </c>
      <c r="AA83" s="139" t="s">
        <v>2299</v>
      </c>
      <c r="AB83" s="139" t="s">
        <v>2300</v>
      </c>
    </row>
    <row r="84" spans="1:28">
      <c r="A84" s="149">
        <v>561</v>
      </c>
      <c r="B84" s="144" t="str">
        <f t="shared" si="7"/>
        <v>Europski socijalni fond (ESF)</v>
      </c>
      <c r="C84" s="149">
        <v>3211</v>
      </c>
      <c r="D84" s="144" t="str">
        <f t="shared" si="8"/>
        <v>Službena putovanja</v>
      </c>
      <c r="E84" s="183" t="s">
        <v>1000</v>
      </c>
      <c r="F84" s="144" t="str">
        <f t="shared" si="9"/>
        <v>Razvoj, unapređenje i provedba stručne prakse u visokom obrazovanju</v>
      </c>
      <c r="G84" s="182">
        <v>174662</v>
      </c>
      <c r="H84" s="182"/>
      <c r="I84" s="182"/>
      <c r="J84" s="198" t="s">
        <v>3554</v>
      </c>
      <c r="K84" s="197" t="s">
        <v>3518</v>
      </c>
      <c r="L84" s="197" t="s">
        <v>3517</v>
      </c>
      <c r="M84" s="183" t="s">
        <v>1352</v>
      </c>
      <c r="N84" s="198" t="s">
        <v>3555</v>
      </c>
      <c r="P84" s="139" t="str">
        <f t="shared" si="10"/>
        <v>321</v>
      </c>
      <c r="Q84" s="139" t="str">
        <f t="shared" si="11"/>
        <v>32</v>
      </c>
      <c r="U84" s="139">
        <v>4111</v>
      </c>
      <c r="V84" s="139" t="s">
        <v>160</v>
      </c>
      <c r="X84" s="139" t="str">
        <f t="shared" si="12"/>
        <v>41</v>
      </c>
      <c r="Y84" s="139" t="str">
        <f t="shared" si="13"/>
        <v>411</v>
      </c>
      <c r="AA84" s="139" t="s">
        <v>2301</v>
      </c>
      <c r="AB84" s="139" t="s">
        <v>2302</v>
      </c>
    </row>
    <row r="85" spans="1:28">
      <c r="A85" s="149">
        <v>561</v>
      </c>
      <c r="B85" s="144" t="str">
        <f t="shared" si="7"/>
        <v>Europski socijalni fond (ESF)</v>
      </c>
      <c r="C85" s="149">
        <v>3212</v>
      </c>
      <c r="D85" s="144" t="str">
        <f t="shared" si="8"/>
        <v>Naknade za prijevoz, za rad na terenu i odvojeni život</v>
      </c>
      <c r="E85" s="183" t="s">
        <v>1000</v>
      </c>
      <c r="F85" s="144" t="str">
        <f t="shared" si="9"/>
        <v>Razvoj, unapređenje i provedba stručne prakse u visokom obrazovanju</v>
      </c>
      <c r="G85" s="182">
        <v>1740</v>
      </c>
      <c r="H85" s="182">
        <v>725</v>
      </c>
      <c r="I85" s="182"/>
      <c r="J85" s="198" t="s">
        <v>3554</v>
      </c>
      <c r="K85" s="197" t="s">
        <v>3518</v>
      </c>
      <c r="L85" s="197" t="s">
        <v>3517</v>
      </c>
      <c r="M85" s="183" t="s">
        <v>1352</v>
      </c>
      <c r="N85" s="198" t="s">
        <v>3555</v>
      </c>
      <c r="P85" s="139" t="str">
        <f t="shared" si="10"/>
        <v>321</v>
      </c>
      <c r="Q85" s="139" t="str">
        <f t="shared" si="11"/>
        <v>32</v>
      </c>
      <c r="U85" s="139">
        <v>4113</v>
      </c>
      <c r="V85" s="139" t="s">
        <v>194</v>
      </c>
      <c r="X85" s="139" t="str">
        <f t="shared" si="12"/>
        <v>41</v>
      </c>
      <c r="Y85" s="139" t="str">
        <f t="shared" si="13"/>
        <v>411</v>
      </c>
      <c r="AA85" s="139" t="s">
        <v>2303</v>
      </c>
      <c r="AB85" s="139" t="s">
        <v>2304</v>
      </c>
    </row>
    <row r="86" spans="1:28">
      <c r="A86" s="149">
        <v>561</v>
      </c>
      <c r="B86" s="144" t="str">
        <f t="shared" si="7"/>
        <v>Europski socijalni fond (ESF)</v>
      </c>
      <c r="C86" s="149">
        <v>3233</v>
      </c>
      <c r="D86" s="144" t="str">
        <f t="shared" si="8"/>
        <v>Usluge promidžbe i informiranja</v>
      </c>
      <c r="E86" s="183" t="s">
        <v>1000</v>
      </c>
      <c r="F86" s="144" t="str">
        <f t="shared" si="9"/>
        <v>Razvoj, unapređenje i provedba stručne prakse u visokom obrazovanju</v>
      </c>
      <c r="G86" s="182">
        <v>31250</v>
      </c>
      <c r="H86" s="182"/>
      <c r="I86" s="182"/>
      <c r="J86" s="198" t="s">
        <v>3554</v>
      </c>
      <c r="K86" s="197" t="s">
        <v>3518</v>
      </c>
      <c r="L86" s="197" t="s">
        <v>3517</v>
      </c>
      <c r="M86" s="183" t="s">
        <v>1352</v>
      </c>
      <c r="N86" s="198" t="s">
        <v>3555</v>
      </c>
      <c r="P86" s="139" t="str">
        <f t="shared" si="10"/>
        <v>323</v>
      </c>
      <c r="Q86" s="139" t="str">
        <f t="shared" si="11"/>
        <v>32</v>
      </c>
      <c r="U86" s="139">
        <v>4122</v>
      </c>
      <c r="V86" s="139" t="s">
        <v>161</v>
      </c>
      <c r="X86" s="139" t="str">
        <f t="shared" si="12"/>
        <v>41</v>
      </c>
      <c r="Y86" s="139" t="str">
        <f t="shared" si="13"/>
        <v>412</v>
      </c>
      <c r="AA86" s="139" t="s">
        <v>2305</v>
      </c>
      <c r="AB86" s="139" t="s">
        <v>2306</v>
      </c>
    </row>
    <row r="87" spans="1:28">
      <c r="A87" s="149">
        <v>561</v>
      </c>
      <c r="B87" s="144" t="str">
        <f t="shared" si="7"/>
        <v>Europski socijalni fond (ESF)</v>
      </c>
      <c r="C87" s="149">
        <v>3237</v>
      </c>
      <c r="D87" s="144" t="str">
        <f t="shared" si="8"/>
        <v>Intelektualne i osobne usluge</v>
      </c>
      <c r="E87" s="183" t="s">
        <v>1000</v>
      </c>
      <c r="F87" s="144" t="str">
        <f t="shared" si="9"/>
        <v>Razvoj, unapređenje i provedba stručne prakse u visokom obrazovanju</v>
      </c>
      <c r="G87" s="182">
        <v>546799</v>
      </c>
      <c r="H87" s="182">
        <v>55320</v>
      </c>
      <c r="I87" s="182"/>
      <c r="J87" s="198" t="s">
        <v>3554</v>
      </c>
      <c r="K87" s="197" t="s">
        <v>3518</v>
      </c>
      <c r="L87" s="197" t="s">
        <v>3517</v>
      </c>
      <c r="M87" s="183" t="s">
        <v>1352</v>
      </c>
      <c r="N87" s="198" t="s">
        <v>3555</v>
      </c>
      <c r="P87" s="139" t="str">
        <f t="shared" si="10"/>
        <v>323</v>
      </c>
      <c r="Q87" s="139" t="str">
        <f t="shared" si="11"/>
        <v>32</v>
      </c>
      <c r="U87" s="139">
        <v>4123</v>
      </c>
      <c r="V87" s="139" t="s">
        <v>132</v>
      </c>
      <c r="X87" s="139" t="str">
        <f t="shared" si="12"/>
        <v>41</v>
      </c>
      <c r="Y87" s="139" t="str">
        <f t="shared" si="13"/>
        <v>412</v>
      </c>
      <c r="AA87" s="139" t="s">
        <v>814</v>
      </c>
      <c r="AB87" s="139" t="s">
        <v>815</v>
      </c>
    </row>
    <row r="88" spans="1:28">
      <c r="A88" s="149">
        <v>561</v>
      </c>
      <c r="B88" s="144" t="str">
        <f t="shared" si="7"/>
        <v>Europski socijalni fond (ESF)</v>
      </c>
      <c r="C88" s="149">
        <v>3241</v>
      </c>
      <c r="D88" s="144" t="str">
        <f t="shared" si="8"/>
        <v>Naknade troškova osobama izvan radnog odnosa</v>
      </c>
      <c r="E88" s="183" t="s">
        <v>1000</v>
      </c>
      <c r="F88" s="144" t="str">
        <f t="shared" si="9"/>
        <v>Razvoj, unapređenje i provedba stručne prakse u visokom obrazovanju</v>
      </c>
      <c r="G88" s="182">
        <v>26500</v>
      </c>
      <c r="H88" s="182"/>
      <c r="I88" s="182"/>
      <c r="J88" s="198" t="s">
        <v>3554</v>
      </c>
      <c r="K88" s="197" t="s">
        <v>3518</v>
      </c>
      <c r="L88" s="197" t="s">
        <v>3517</v>
      </c>
      <c r="M88" s="183" t="s">
        <v>1352</v>
      </c>
      <c r="N88" s="198" t="s">
        <v>3555</v>
      </c>
      <c r="P88" s="139" t="str">
        <f t="shared" si="10"/>
        <v>324</v>
      </c>
      <c r="Q88" s="139" t="str">
        <f t="shared" si="11"/>
        <v>32</v>
      </c>
      <c r="U88" s="139">
        <v>4124</v>
      </c>
      <c r="V88" s="139" t="s">
        <v>118</v>
      </c>
      <c r="X88" s="139" t="str">
        <f t="shared" si="12"/>
        <v>41</v>
      </c>
      <c r="Y88" s="139" t="str">
        <f t="shared" si="13"/>
        <v>412</v>
      </c>
      <c r="AA88" s="139" t="s">
        <v>816</v>
      </c>
      <c r="AB88" s="139" t="s">
        <v>817</v>
      </c>
    </row>
    <row r="89" spans="1:28">
      <c r="A89" s="149">
        <v>561</v>
      </c>
      <c r="B89" s="144" t="str">
        <f t="shared" si="7"/>
        <v>Europski socijalni fond (ESF)</v>
      </c>
      <c r="C89" s="149">
        <v>3293</v>
      </c>
      <c r="D89" s="144" t="str">
        <f t="shared" si="8"/>
        <v>Reprezentacija</v>
      </c>
      <c r="E89" s="183" t="s">
        <v>1000</v>
      </c>
      <c r="F89" s="144" t="str">
        <f t="shared" si="9"/>
        <v>Razvoj, unapređenje i provedba stručne prakse u visokom obrazovanju</v>
      </c>
      <c r="G89" s="182">
        <v>8400</v>
      </c>
      <c r="H89" s="182">
        <v>2000</v>
      </c>
      <c r="I89" s="182"/>
      <c r="J89" s="198" t="s">
        <v>3554</v>
      </c>
      <c r="K89" s="197" t="s">
        <v>3518</v>
      </c>
      <c r="L89" s="197" t="s">
        <v>3517</v>
      </c>
      <c r="M89" s="183" t="s">
        <v>1352</v>
      </c>
      <c r="N89" s="198" t="s">
        <v>3555</v>
      </c>
      <c r="P89" s="139" t="str">
        <f t="shared" si="10"/>
        <v>329</v>
      </c>
      <c r="Q89" s="139" t="str">
        <f t="shared" si="11"/>
        <v>32</v>
      </c>
      <c r="U89" s="139">
        <v>4126</v>
      </c>
      <c r="V89" s="139" t="s">
        <v>162</v>
      </c>
      <c r="X89" s="139" t="str">
        <f t="shared" si="12"/>
        <v>41</v>
      </c>
      <c r="Y89" s="139" t="str">
        <f t="shared" si="13"/>
        <v>412</v>
      </c>
      <c r="AA89" s="139" t="s">
        <v>818</v>
      </c>
      <c r="AB89" s="139" t="s">
        <v>819</v>
      </c>
    </row>
    <row r="90" spans="1:28">
      <c r="A90" s="149">
        <v>561</v>
      </c>
      <c r="B90" s="144" t="str">
        <f t="shared" si="7"/>
        <v>Europski socijalni fond (ESF)</v>
      </c>
      <c r="C90" s="149">
        <v>4262</v>
      </c>
      <c r="D90" s="144" t="str">
        <f t="shared" si="8"/>
        <v>Ulaganja u računalne programe</v>
      </c>
      <c r="E90" s="183" t="s">
        <v>1000</v>
      </c>
      <c r="F90" s="144" t="str">
        <f t="shared" si="9"/>
        <v>Razvoj, unapređenje i provedba stručne prakse u visokom obrazovanju</v>
      </c>
      <c r="G90" s="182">
        <v>300000</v>
      </c>
      <c r="H90" s="182"/>
      <c r="I90" s="182"/>
      <c r="J90" s="198" t="s">
        <v>3554</v>
      </c>
      <c r="K90" s="197" t="s">
        <v>3518</v>
      </c>
      <c r="L90" s="197" t="s">
        <v>3517</v>
      </c>
      <c r="M90" s="183" t="s">
        <v>1352</v>
      </c>
      <c r="N90" s="198" t="s">
        <v>3555</v>
      </c>
      <c r="P90" s="139" t="str">
        <f t="shared" si="10"/>
        <v>426</v>
      </c>
      <c r="Q90" s="139" t="str">
        <f t="shared" si="11"/>
        <v>42</v>
      </c>
      <c r="U90" s="139">
        <v>4211</v>
      </c>
      <c r="V90" s="139" t="s">
        <v>176</v>
      </c>
      <c r="X90" s="139" t="str">
        <f t="shared" si="12"/>
        <v>42</v>
      </c>
      <c r="Y90" s="139" t="str">
        <f t="shared" si="13"/>
        <v>421</v>
      </c>
      <c r="AA90" s="139" t="s">
        <v>820</v>
      </c>
      <c r="AB90" s="139" t="s">
        <v>821</v>
      </c>
    </row>
    <row r="91" spans="1:28">
      <c r="A91" s="149">
        <v>561</v>
      </c>
      <c r="B91" s="144" t="str">
        <f t="shared" si="7"/>
        <v>Europski socijalni fond (ESF)</v>
      </c>
      <c r="C91" s="149">
        <v>3681</v>
      </c>
      <c r="D91" s="144" t="str">
        <f t="shared" si="8"/>
        <v>Tekuće pomoći temeljem prijenosa EU sredstava</v>
      </c>
      <c r="E91" s="183" t="s">
        <v>1000</v>
      </c>
      <c r="F91" s="144" t="str">
        <f t="shared" si="9"/>
        <v>Razvoj, unapređenje i provedba stručne prakse u visokom obrazovanju</v>
      </c>
      <c r="G91" s="182"/>
      <c r="H91" s="182">
        <v>20000</v>
      </c>
      <c r="I91" s="182"/>
      <c r="J91" s="198" t="s">
        <v>3554</v>
      </c>
      <c r="K91" s="197" t="s">
        <v>3518</v>
      </c>
      <c r="L91" s="197" t="s">
        <v>3517</v>
      </c>
      <c r="M91" s="183" t="s">
        <v>1352</v>
      </c>
      <c r="N91" s="198" t="s">
        <v>3555</v>
      </c>
      <c r="P91" s="139" t="str">
        <f t="shared" si="10"/>
        <v>368</v>
      </c>
      <c r="Q91" s="139" t="str">
        <f t="shared" si="11"/>
        <v>36</v>
      </c>
      <c r="U91" s="139">
        <v>4212</v>
      </c>
      <c r="V91" s="139" t="s">
        <v>64</v>
      </c>
      <c r="X91" s="139" t="str">
        <f t="shared" si="12"/>
        <v>42</v>
      </c>
      <c r="Y91" s="139" t="str">
        <f t="shared" si="13"/>
        <v>421</v>
      </c>
      <c r="AA91" s="139" t="s">
        <v>822</v>
      </c>
      <c r="AB91" s="139" t="s">
        <v>823</v>
      </c>
    </row>
    <row r="92" spans="1:28">
      <c r="A92" s="149">
        <v>563</v>
      </c>
      <c r="B92" s="144" t="str">
        <f t="shared" si="7"/>
        <v>Europski fond za regionalni razvoj (ERDF)</v>
      </c>
      <c r="C92" s="149">
        <v>3111</v>
      </c>
      <c r="D92" s="144" t="str">
        <f t="shared" si="8"/>
        <v>Plaće za redovan rad</v>
      </c>
      <c r="E92" s="183" t="s">
        <v>801</v>
      </c>
      <c r="F92" s="144" t="str">
        <f t="shared" si="9"/>
        <v>NOVI PODPROJEKT</v>
      </c>
      <c r="G92" s="182">
        <v>86225</v>
      </c>
      <c r="H92" s="182">
        <v>71907</v>
      </c>
      <c r="I92" s="182">
        <v>23454</v>
      </c>
      <c r="J92" s="198" t="s">
        <v>3558</v>
      </c>
      <c r="K92" s="197" t="s">
        <v>3559</v>
      </c>
      <c r="L92" s="197" t="s">
        <v>3560</v>
      </c>
      <c r="M92" s="266" t="s">
        <v>1352</v>
      </c>
      <c r="N92" s="264" t="s">
        <v>3561</v>
      </c>
      <c r="P92" s="139" t="str">
        <f t="shared" si="10"/>
        <v>311</v>
      </c>
      <c r="Q92" s="139" t="str">
        <f t="shared" si="11"/>
        <v>31</v>
      </c>
      <c r="U92" s="139">
        <v>4213</v>
      </c>
      <c r="V92" s="139" t="s">
        <v>163</v>
      </c>
      <c r="X92" s="139" t="str">
        <f t="shared" si="12"/>
        <v>42</v>
      </c>
      <c r="Y92" s="139" t="str">
        <f t="shared" si="13"/>
        <v>421</v>
      </c>
      <c r="AA92" s="139" t="s">
        <v>824</v>
      </c>
      <c r="AB92" s="139" t="s">
        <v>825</v>
      </c>
    </row>
    <row r="93" spans="1:28">
      <c r="A93" s="149">
        <v>563</v>
      </c>
      <c r="B93" s="144" t="str">
        <f t="shared" si="7"/>
        <v>Europski fond za regionalni razvoj (ERDF)</v>
      </c>
      <c r="C93" s="149">
        <v>3121</v>
      </c>
      <c r="D93" s="144" t="str">
        <f t="shared" si="8"/>
        <v>Ostali rashodi za zaposlene</v>
      </c>
      <c r="E93" s="183" t="s">
        <v>801</v>
      </c>
      <c r="F93" s="144" t="str">
        <f t="shared" si="9"/>
        <v>NOVI PODPROJEKT</v>
      </c>
      <c r="G93" s="182">
        <v>3000</v>
      </c>
      <c r="H93" s="182">
        <v>3000</v>
      </c>
      <c r="I93" s="182">
        <v>1500</v>
      </c>
      <c r="J93" s="198" t="s">
        <v>3558</v>
      </c>
      <c r="K93" s="197" t="s">
        <v>3559</v>
      </c>
      <c r="L93" s="197" t="s">
        <v>3560</v>
      </c>
      <c r="M93" s="266" t="s">
        <v>1352</v>
      </c>
      <c r="N93" s="264" t="s">
        <v>3561</v>
      </c>
      <c r="P93" s="139" t="str">
        <f t="shared" si="10"/>
        <v>312</v>
      </c>
      <c r="Q93" s="139" t="str">
        <f t="shared" si="11"/>
        <v>31</v>
      </c>
      <c r="U93" s="139">
        <v>4214</v>
      </c>
      <c r="V93" s="139" t="s">
        <v>164</v>
      </c>
      <c r="X93" s="139" t="str">
        <f t="shared" si="12"/>
        <v>42</v>
      </c>
      <c r="Y93" s="139" t="str">
        <f t="shared" si="13"/>
        <v>421</v>
      </c>
      <c r="AA93" s="139" t="s">
        <v>826</v>
      </c>
      <c r="AB93" s="139" t="s">
        <v>827</v>
      </c>
    </row>
    <row r="94" spans="1:28">
      <c r="A94" s="149">
        <v>563</v>
      </c>
      <c r="B94" s="144" t="str">
        <f t="shared" si="7"/>
        <v>Europski fond za regionalni razvoj (ERDF)</v>
      </c>
      <c r="C94" s="149">
        <v>3132</v>
      </c>
      <c r="D94" s="144" t="str">
        <f t="shared" si="8"/>
        <v>Doprinosi za obvezno zdravstveno osiguranje</v>
      </c>
      <c r="E94" s="183" t="s">
        <v>801</v>
      </c>
      <c r="F94" s="144" t="str">
        <f t="shared" si="9"/>
        <v>NOVI PODPROJEKT</v>
      </c>
      <c r="G94" s="182">
        <v>14227</v>
      </c>
      <c r="H94" s="182">
        <v>11865</v>
      </c>
      <c r="I94" s="182">
        <v>3870</v>
      </c>
      <c r="J94" s="198" t="s">
        <v>3558</v>
      </c>
      <c r="K94" s="197" t="s">
        <v>3559</v>
      </c>
      <c r="L94" s="197" t="s">
        <v>3560</v>
      </c>
      <c r="M94" s="266" t="s">
        <v>1352</v>
      </c>
      <c r="N94" s="264" t="s">
        <v>3561</v>
      </c>
      <c r="P94" s="139" t="str">
        <f t="shared" si="10"/>
        <v>313</v>
      </c>
      <c r="Q94" s="139" t="str">
        <f t="shared" si="11"/>
        <v>31</v>
      </c>
      <c r="U94" s="139">
        <v>4221</v>
      </c>
      <c r="V94" s="139" t="s">
        <v>99</v>
      </c>
      <c r="X94" s="139" t="str">
        <f t="shared" si="12"/>
        <v>42</v>
      </c>
      <c r="Y94" s="139" t="str">
        <f t="shared" si="13"/>
        <v>422</v>
      </c>
      <c r="AA94" s="139" t="s">
        <v>828</v>
      </c>
      <c r="AB94" s="139" t="s">
        <v>829</v>
      </c>
    </row>
    <row r="95" spans="1:28">
      <c r="A95" s="149">
        <v>563</v>
      </c>
      <c r="B95" s="144" t="str">
        <f t="shared" si="7"/>
        <v>Europski fond za regionalni razvoj (ERDF)</v>
      </c>
      <c r="C95" s="149">
        <v>3212</v>
      </c>
      <c r="D95" s="144" t="str">
        <f t="shared" si="8"/>
        <v>Naknade za prijevoz, za rad na terenu i odvojeni život</v>
      </c>
      <c r="E95" s="183" t="s">
        <v>801</v>
      </c>
      <c r="F95" s="144" t="str">
        <f t="shared" si="9"/>
        <v>NOVI PODPROJEKT</v>
      </c>
      <c r="G95" s="182">
        <v>3300</v>
      </c>
      <c r="H95" s="182">
        <v>3300</v>
      </c>
      <c r="I95" s="182">
        <v>1200</v>
      </c>
      <c r="J95" s="198" t="s">
        <v>3558</v>
      </c>
      <c r="K95" s="197" t="s">
        <v>3559</v>
      </c>
      <c r="L95" s="197" t="s">
        <v>3560</v>
      </c>
      <c r="M95" s="266" t="s">
        <v>1352</v>
      </c>
      <c r="N95" s="264" t="s">
        <v>3561</v>
      </c>
      <c r="P95" s="139" t="str">
        <f t="shared" si="10"/>
        <v>321</v>
      </c>
      <c r="Q95" s="139" t="str">
        <f t="shared" si="11"/>
        <v>32</v>
      </c>
      <c r="U95" s="139">
        <v>4222</v>
      </c>
      <c r="V95" s="139" t="s">
        <v>110</v>
      </c>
      <c r="X95" s="139" t="str">
        <f t="shared" si="12"/>
        <v>42</v>
      </c>
      <c r="Y95" s="139" t="str">
        <f t="shared" si="13"/>
        <v>422</v>
      </c>
      <c r="AA95" s="139" t="s">
        <v>830</v>
      </c>
      <c r="AB95" s="139" t="s">
        <v>831</v>
      </c>
    </row>
    <row r="96" spans="1:28">
      <c r="A96" s="149">
        <v>563</v>
      </c>
      <c r="B96" s="144" t="str">
        <f t="shared" si="7"/>
        <v>Europski fond za regionalni razvoj (ERDF)</v>
      </c>
      <c r="C96" s="149">
        <v>3237</v>
      </c>
      <c r="D96" s="144" t="str">
        <f t="shared" si="8"/>
        <v>Intelektualne i osobne usluge</v>
      </c>
      <c r="E96" s="183" t="s">
        <v>801</v>
      </c>
      <c r="F96" s="144" t="str">
        <f t="shared" si="9"/>
        <v>NOVI PODPROJEKT</v>
      </c>
      <c r="G96" s="182"/>
      <c r="H96" s="182">
        <v>494870</v>
      </c>
      <c r="I96" s="182"/>
      <c r="J96" s="198" t="s">
        <v>3558</v>
      </c>
      <c r="K96" s="197" t="s">
        <v>3559</v>
      </c>
      <c r="L96" s="197" t="s">
        <v>3560</v>
      </c>
      <c r="M96" s="266" t="s">
        <v>1352</v>
      </c>
      <c r="N96" s="264" t="s">
        <v>3561</v>
      </c>
      <c r="P96" s="139" t="str">
        <f t="shared" si="10"/>
        <v>323</v>
      </c>
      <c r="Q96" s="139" t="str">
        <f t="shared" si="11"/>
        <v>32</v>
      </c>
      <c r="U96" s="139">
        <v>4223</v>
      </c>
      <c r="V96" s="139" t="s">
        <v>123</v>
      </c>
      <c r="X96" s="139" t="str">
        <f t="shared" si="12"/>
        <v>42</v>
      </c>
      <c r="Y96" s="139" t="str">
        <f t="shared" si="13"/>
        <v>422</v>
      </c>
      <c r="AA96" s="139" t="s">
        <v>832</v>
      </c>
      <c r="AB96" s="139" t="s">
        <v>833</v>
      </c>
    </row>
    <row r="97" spans="1:28">
      <c r="A97" s="149">
        <v>563</v>
      </c>
      <c r="B97" s="144" t="str">
        <f t="shared" si="7"/>
        <v>Europski fond za regionalni razvoj (ERDF)</v>
      </c>
      <c r="C97" s="149">
        <v>3681</v>
      </c>
      <c r="D97" s="144" t="str">
        <f t="shared" si="8"/>
        <v>Tekuće pomoći temeljem prijenosa EU sredstava</v>
      </c>
      <c r="E97" s="183" t="s">
        <v>801</v>
      </c>
      <c r="F97" s="144" t="str">
        <f t="shared" si="9"/>
        <v>NOVI PODPROJEKT</v>
      </c>
      <c r="G97" s="182">
        <v>435199</v>
      </c>
      <c r="H97" s="182">
        <v>522529</v>
      </c>
      <c r="I97" s="182">
        <v>106277</v>
      </c>
      <c r="J97" s="198" t="s">
        <v>3558</v>
      </c>
      <c r="K97" s="197" t="s">
        <v>3559</v>
      </c>
      <c r="L97" s="197" t="s">
        <v>3560</v>
      </c>
      <c r="M97" s="266" t="s">
        <v>1352</v>
      </c>
      <c r="N97" s="264" t="s">
        <v>3561</v>
      </c>
      <c r="P97" s="139" t="str">
        <f t="shared" si="10"/>
        <v>368</v>
      </c>
      <c r="Q97" s="139" t="str">
        <f t="shared" si="11"/>
        <v>36</v>
      </c>
      <c r="U97" s="139">
        <v>4224</v>
      </c>
      <c r="V97" s="139" t="s">
        <v>116</v>
      </c>
      <c r="X97" s="139" t="str">
        <f t="shared" si="12"/>
        <v>42</v>
      </c>
      <c r="Y97" s="139" t="str">
        <f t="shared" si="13"/>
        <v>422</v>
      </c>
      <c r="AA97" s="139" t="s">
        <v>834</v>
      </c>
      <c r="AB97" s="139" t="s">
        <v>835</v>
      </c>
    </row>
    <row r="98" spans="1:28">
      <c r="A98" s="149">
        <v>563</v>
      </c>
      <c r="B98" s="144" t="str">
        <f t="shared" si="7"/>
        <v>Europski fond za regionalni razvoj (ERDF)</v>
      </c>
      <c r="C98" s="149">
        <v>3111</v>
      </c>
      <c r="D98" s="144" t="str">
        <f t="shared" si="8"/>
        <v>Plaće za redovan rad</v>
      </c>
      <c r="E98" s="183" t="s">
        <v>2522</v>
      </c>
      <c r="F98" s="144" t="str">
        <f t="shared" si="9"/>
        <v>CAAT</v>
      </c>
      <c r="G98" s="182">
        <v>255021</v>
      </c>
      <c r="H98" s="182">
        <v>255021</v>
      </c>
      <c r="I98" s="182"/>
      <c r="J98" s="198" t="s">
        <v>3562</v>
      </c>
      <c r="K98" s="197" t="s">
        <v>3563</v>
      </c>
      <c r="L98" s="197" t="s">
        <v>3564</v>
      </c>
      <c r="M98" s="183" t="s">
        <v>1352</v>
      </c>
      <c r="N98" s="198" t="s">
        <v>3567</v>
      </c>
      <c r="P98" s="139" t="str">
        <f t="shared" si="10"/>
        <v>311</v>
      </c>
      <c r="Q98" s="139" t="str">
        <f t="shared" si="11"/>
        <v>31</v>
      </c>
      <c r="U98" s="139">
        <v>4225</v>
      </c>
      <c r="V98" s="139" t="s">
        <v>120</v>
      </c>
      <c r="X98" s="139" t="str">
        <f t="shared" si="12"/>
        <v>42</v>
      </c>
      <c r="Y98" s="139" t="str">
        <f t="shared" si="13"/>
        <v>422</v>
      </c>
      <c r="AA98" s="139" t="s">
        <v>836</v>
      </c>
      <c r="AB98" s="139" t="s">
        <v>837</v>
      </c>
    </row>
    <row r="99" spans="1:28">
      <c r="A99" s="149">
        <v>563</v>
      </c>
      <c r="B99" s="144" t="str">
        <f t="shared" si="7"/>
        <v>Europski fond za regionalni razvoj (ERDF)</v>
      </c>
      <c r="C99" s="149">
        <v>3121</v>
      </c>
      <c r="D99" s="144" t="str">
        <f t="shared" si="8"/>
        <v>Ostali rashodi za zaposlene</v>
      </c>
      <c r="E99" s="183" t="s">
        <v>2522</v>
      </c>
      <c r="F99" s="144" t="str">
        <f t="shared" si="9"/>
        <v>CAAT</v>
      </c>
      <c r="G99" s="182">
        <v>6000</v>
      </c>
      <c r="H99" s="182">
        <v>6000</v>
      </c>
      <c r="I99" s="182"/>
      <c r="J99" s="198" t="s">
        <v>3562</v>
      </c>
      <c r="K99" s="197" t="s">
        <v>3563</v>
      </c>
      <c r="L99" s="197" t="s">
        <v>3564</v>
      </c>
      <c r="M99" s="183" t="s">
        <v>1352</v>
      </c>
      <c r="N99" s="198" t="s">
        <v>3567</v>
      </c>
      <c r="P99" s="139" t="str">
        <f t="shared" si="10"/>
        <v>312</v>
      </c>
      <c r="Q99" s="139" t="str">
        <f t="shared" si="11"/>
        <v>31</v>
      </c>
      <c r="U99" s="139">
        <v>4226</v>
      </c>
      <c r="V99" s="139" t="s">
        <v>165</v>
      </c>
      <c r="X99" s="139" t="str">
        <f t="shared" si="12"/>
        <v>42</v>
      </c>
      <c r="Y99" s="139" t="str">
        <f t="shared" si="13"/>
        <v>422</v>
      </c>
      <c r="AA99" s="139" t="s">
        <v>838</v>
      </c>
      <c r="AB99" s="139" t="s">
        <v>839</v>
      </c>
    </row>
    <row r="100" spans="1:28">
      <c r="A100" s="149">
        <v>563</v>
      </c>
      <c r="B100" s="144" t="str">
        <f t="shared" si="7"/>
        <v>Europski fond za regionalni razvoj (ERDF)</v>
      </c>
      <c r="C100" s="149">
        <v>3132</v>
      </c>
      <c r="D100" s="144" t="str">
        <f t="shared" si="8"/>
        <v>Doprinosi za obvezno zdravstveno osiguranje</v>
      </c>
      <c r="E100" s="183" t="s">
        <v>2522</v>
      </c>
      <c r="F100" s="144" t="str">
        <f t="shared" si="9"/>
        <v>CAAT</v>
      </c>
      <c r="G100" s="182">
        <v>42079</v>
      </c>
      <c r="H100" s="182">
        <v>42079</v>
      </c>
      <c r="I100" s="182"/>
      <c r="J100" s="198" t="s">
        <v>3562</v>
      </c>
      <c r="K100" s="197" t="s">
        <v>3563</v>
      </c>
      <c r="L100" s="197" t="s">
        <v>3564</v>
      </c>
      <c r="M100" s="183" t="s">
        <v>1352</v>
      </c>
      <c r="N100" s="198" t="s">
        <v>3567</v>
      </c>
      <c r="P100" s="139" t="str">
        <f t="shared" si="10"/>
        <v>313</v>
      </c>
      <c r="Q100" s="139" t="str">
        <f t="shared" si="11"/>
        <v>31</v>
      </c>
      <c r="U100" s="139">
        <v>4227</v>
      </c>
      <c r="V100" s="139" t="s">
        <v>133</v>
      </c>
      <c r="X100" s="139" t="str">
        <f t="shared" si="12"/>
        <v>42</v>
      </c>
      <c r="Y100" s="139" t="str">
        <f t="shared" si="13"/>
        <v>422</v>
      </c>
      <c r="AA100" s="139" t="s">
        <v>840</v>
      </c>
      <c r="AB100" s="139" t="s">
        <v>841</v>
      </c>
    </row>
    <row r="101" spans="1:28">
      <c r="A101" s="149">
        <v>563</v>
      </c>
      <c r="B101" s="144" t="str">
        <f t="shared" si="7"/>
        <v>Europski fond za regionalni razvoj (ERDF)</v>
      </c>
      <c r="C101" s="149">
        <v>3211</v>
      </c>
      <c r="D101" s="144" t="str">
        <f t="shared" si="8"/>
        <v>Službena putovanja</v>
      </c>
      <c r="E101" s="183" t="s">
        <v>2522</v>
      </c>
      <c r="F101" s="144" t="str">
        <f t="shared" si="9"/>
        <v>CAAT</v>
      </c>
      <c r="G101" s="182">
        <v>20000</v>
      </c>
      <c r="H101" s="182">
        <v>20000</v>
      </c>
      <c r="I101" s="182"/>
      <c r="J101" s="198" t="s">
        <v>3562</v>
      </c>
      <c r="K101" s="197" t="s">
        <v>3563</v>
      </c>
      <c r="L101" s="197" t="s">
        <v>3564</v>
      </c>
      <c r="M101" s="183" t="s">
        <v>1352</v>
      </c>
      <c r="N101" s="198" t="s">
        <v>3567</v>
      </c>
      <c r="P101" s="139" t="str">
        <f t="shared" si="10"/>
        <v>321</v>
      </c>
      <c r="Q101" s="139" t="str">
        <f t="shared" si="11"/>
        <v>32</v>
      </c>
      <c r="U101" s="139">
        <v>4231</v>
      </c>
      <c r="V101" s="139" t="s">
        <v>166</v>
      </c>
      <c r="X101" s="139" t="str">
        <f t="shared" si="12"/>
        <v>42</v>
      </c>
      <c r="Y101" s="139" t="str">
        <f t="shared" si="13"/>
        <v>423</v>
      </c>
      <c r="AA101" s="139" t="s">
        <v>1427</v>
      </c>
      <c r="AB101" s="139" t="s">
        <v>1428</v>
      </c>
    </row>
    <row r="102" spans="1:28">
      <c r="A102" s="149">
        <v>563</v>
      </c>
      <c r="B102" s="144" t="str">
        <f t="shared" si="7"/>
        <v>Europski fond za regionalni razvoj (ERDF)</v>
      </c>
      <c r="C102" s="149">
        <v>3212</v>
      </c>
      <c r="D102" s="144" t="str">
        <f t="shared" si="8"/>
        <v>Naknade za prijevoz, za rad na terenu i odvojeni život</v>
      </c>
      <c r="E102" s="183" t="s">
        <v>2522</v>
      </c>
      <c r="F102" s="144" t="str">
        <f t="shared" si="9"/>
        <v>CAAT</v>
      </c>
      <c r="G102" s="182">
        <v>6900</v>
      </c>
      <c r="H102" s="182">
        <v>6900</v>
      </c>
      <c r="I102" s="182"/>
      <c r="J102" s="198" t="s">
        <v>3562</v>
      </c>
      <c r="K102" s="197" t="s">
        <v>3563</v>
      </c>
      <c r="L102" s="197" t="s">
        <v>3564</v>
      </c>
      <c r="M102" s="183" t="s">
        <v>1352</v>
      </c>
      <c r="N102" s="198" t="s">
        <v>3567</v>
      </c>
      <c r="P102" s="139" t="str">
        <f t="shared" si="10"/>
        <v>321</v>
      </c>
      <c r="Q102" s="139" t="str">
        <f t="shared" si="11"/>
        <v>32</v>
      </c>
      <c r="U102" s="139">
        <v>4233</v>
      </c>
      <c r="V102" s="139" t="s">
        <v>174</v>
      </c>
      <c r="X102" s="139" t="str">
        <f t="shared" si="12"/>
        <v>42</v>
      </c>
      <c r="Y102" s="139" t="str">
        <f t="shared" si="13"/>
        <v>423</v>
      </c>
      <c r="AA102" s="139" t="s">
        <v>1429</v>
      </c>
      <c r="AB102" s="139" t="s">
        <v>1430</v>
      </c>
    </row>
    <row r="103" spans="1:28">
      <c r="A103" s="149">
        <v>563</v>
      </c>
      <c r="B103" s="144" t="str">
        <f t="shared" si="7"/>
        <v>Europski fond za regionalni razvoj (ERDF)</v>
      </c>
      <c r="C103" s="149">
        <v>3237</v>
      </c>
      <c r="D103" s="144" t="str">
        <f t="shared" si="8"/>
        <v>Intelektualne i osobne usluge</v>
      </c>
      <c r="E103" s="183" t="s">
        <v>2522</v>
      </c>
      <c r="F103" s="144" t="str">
        <f t="shared" si="9"/>
        <v>CAAT</v>
      </c>
      <c r="G103" s="182">
        <v>77100</v>
      </c>
      <c r="H103" s="182">
        <v>77100</v>
      </c>
      <c r="I103" s="182"/>
      <c r="J103" s="198" t="s">
        <v>3562</v>
      </c>
      <c r="K103" s="197" t="s">
        <v>3563</v>
      </c>
      <c r="L103" s="197" t="s">
        <v>3564</v>
      </c>
      <c r="M103" s="183" t="s">
        <v>1352</v>
      </c>
      <c r="N103" s="198" t="s">
        <v>3567</v>
      </c>
      <c r="P103" s="139" t="str">
        <f t="shared" si="10"/>
        <v>323</v>
      </c>
      <c r="Q103" s="139" t="str">
        <f t="shared" si="11"/>
        <v>32</v>
      </c>
      <c r="U103" s="139">
        <v>4241</v>
      </c>
      <c r="V103" s="139" t="s">
        <v>111</v>
      </c>
      <c r="X103" s="139" t="str">
        <f t="shared" si="12"/>
        <v>42</v>
      </c>
      <c r="Y103" s="139" t="str">
        <f t="shared" si="13"/>
        <v>424</v>
      </c>
      <c r="AA103" s="139" t="s">
        <v>1431</v>
      </c>
      <c r="AB103" s="139" t="s">
        <v>1432</v>
      </c>
    </row>
    <row r="104" spans="1:28">
      <c r="A104" s="149">
        <v>563</v>
      </c>
      <c r="B104" s="144" t="str">
        <f t="shared" si="7"/>
        <v>Europski fond za regionalni razvoj (ERDF)</v>
      </c>
      <c r="C104" s="149">
        <v>3239</v>
      </c>
      <c r="D104" s="144" t="str">
        <f t="shared" si="8"/>
        <v>Ostale usluge</v>
      </c>
      <c r="E104" s="183" t="s">
        <v>2522</v>
      </c>
      <c r="F104" s="144" t="str">
        <f t="shared" si="9"/>
        <v>CAAT</v>
      </c>
      <c r="G104" s="182">
        <v>30000</v>
      </c>
      <c r="H104" s="182">
        <v>30000</v>
      </c>
      <c r="I104" s="182"/>
      <c r="J104" s="198" t="s">
        <v>3562</v>
      </c>
      <c r="K104" s="197" t="s">
        <v>3563</v>
      </c>
      <c r="L104" s="197" t="s">
        <v>3564</v>
      </c>
      <c r="M104" s="183" t="s">
        <v>1352</v>
      </c>
      <c r="N104" s="198" t="s">
        <v>3567</v>
      </c>
      <c r="P104" s="139" t="str">
        <f t="shared" si="10"/>
        <v>323</v>
      </c>
      <c r="Q104" s="139" t="str">
        <f t="shared" si="11"/>
        <v>32</v>
      </c>
      <c r="U104" s="139">
        <v>4242</v>
      </c>
      <c r="V104" s="139" t="s">
        <v>143</v>
      </c>
      <c r="X104" s="139" t="str">
        <f t="shared" si="12"/>
        <v>42</v>
      </c>
      <c r="Y104" s="139" t="str">
        <f t="shared" si="13"/>
        <v>424</v>
      </c>
      <c r="AA104" s="139" t="s">
        <v>1433</v>
      </c>
      <c r="AB104" s="139" t="s">
        <v>1434</v>
      </c>
    </row>
    <row r="105" spans="1:28">
      <c r="A105" s="149">
        <v>563</v>
      </c>
      <c r="B105" s="144" t="str">
        <f t="shared" si="7"/>
        <v>Europski fond za regionalni razvoj (ERDF)</v>
      </c>
      <c r="C105" s="149">
        <v>3693</v>
      </c>
      <c r="D105" s="144" t="str">
        <f t="shared" si="8"/>
        <v>Tekući prijenosi između proračunskih korisnika istog proraču</v>
      </c>
      <c r="E105" s="183" t="s">
        <v>2522</v>
      </c>
      <c r="F105" s="144" t="str">
        <f t="shared" si="9"/>
        <v>CAAT</v>
      </c>
      <c r="G105" s="182">
        <v>2300000</v>
      </c>
      <c r="H105" s="182">
        <v>180000</v>
      </c>
      <c r="I105" s="182"/>
      <c r="J105" s="198" t="s">
        <v>3562</v>
      </c>
      <c r="K105" s="197" t="s">
        <v>3563</v>
      </c>
      <c r="L105" s="197" t="s">
        <v>3564</v>
      </c>
      <c r="M105" s="183" t="s">
        <v>1352</v>
      </c>
      <c r="N105" s="198" t="s">
        <v>3567</v>
      </c>
      <c r="P105" s="139" t="str">
        <f t="shared" si="10"/>
        <v>369</v>
      </c>
      <c r="Q105" s="139" t="str">
        <f t="shared" si="11"/>
        <v>36</v>
      </c>
      <c r="U105" s="139">
        <v>4244</v>
      </c>
      <c r="V105" s="139" t="s">
        <v>175</v>
      </c>
      <c r="X105" s="139" t="str">
        <f t="shared" si="12"/>
        <v>42</v>
      </c>
      <c r="Y105" s="139" t="str">
        <f t="shared" si="13"/>
        <v>424</v>
      </c>
      <c r="AA105" s="139" t="s">
        <v>1435</v>
      </c>
      <c r="AB105" s="139" t="s">
        <v>1436</v>
      </c>
    </row>
    <row r="106" spans="1:28">
      <c r="A106" s="149">
        <v>563</v>
      </c>
      <c r="B106" s="144" t="str">
        <f t="shared" si="7"/>
        <v>Europski fond za regionalni razvoj (ERDF)</v>
      </c>
      <c r="C106" s="149">
        <v>4225</v>
      </c>
      <c r="D106" s="144" t="str">
        <f t="shared" si="8"/>
        <v>Instrumenti, uređaji i strojevi</v>
      </c>
      <c r="E106" s="183" t="s">
        <v>2522</v>
      </c>
      <c r="F106" s="144" t="str">
        <f t="shared" si="9"/>
        <v>CAAT</v>
      </c>
      <c r="G106" s="182">
        <v>280000</v>
      </c>
      <c r="H106" s="182"/>
      <c r="I106" s="182"/>
      <c r="J106" s="198" t="s">
        <v>3562</v>
      </c>
      <c r="K106" s="197" t="s">
        <v>3563</v>
      </c>
      <c r="L106" s="197" t="s">
        <v>3564</v>
      </c>
      <c r="M106" s="183" t="s">
        <v>1352</v>
      </c>
      <c r="N106" s="198" t="s">
        <v>3567</v>
      </c>
      <c r="P106" s="139" t="str">
        <f t="shared" si="10"/>
        <v>422</v>
      </c>
      <c r="Q106" s="139" t="str">
        <f t="shared" si="11"/>
        <v>42</v>
      </c>
      <c r="U106" s="139">
        <v>4251</v>
      </c>
      <c r="V106" s="139" t="s">
        <v>167</v>
      </c>
      <c r="X106" s="139" t="str">
        <f t="shared" si="12"/>
        <v>42</v>
      </c>
      <c r="Y106" s="139" t="str">
        <f t="shared" si="13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7"/>
        <v/>
      </c>
      <c r="C107" s="149"/>
      <c r="D107" s="144" t="str">
        <f t="shared" si="8"/>
        <v/>
      </c>
      <c r="E107" s="183"/>
      <c r="F107" s="144" t="str">
        <f t="shared" si="9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0"/>
        <v/>
      </c>
      <c r="Q107" s="139" t="str">
        <f t="shared" si="11"/>
        <v/>
      </c>
      <c r="U107" s="139">
        <v>4252</v>
      </c>
      <c r="V107" s="139" t="s">
        <v>168</v>
      </c>
      <c r="X107" s="139" t="str">
        <f t="shared" si="12"/>
        <v>42</v>
      </c>
      <c r="Y107" s="139" t="str">
        <f t="shared" si="13"/>
        <v>425</v>
      </c>
      <c r="AA107" s="139" t="s">
        <v>1439</v>
      </c>
      <c r="AB107" s="139" t="s">
        <v>1440</v>
      </c>
    </row>
    <row r="108" spans="1:28">
      <c r="A108" s="149">
        <v>61</v>
      </c>
      <c r="B108" s="144" t="str">
        <f t="shared" si="7"/>
        <v>Donacije</v>
      </c>
      <c r="C108" s="149">
        <v>3111</v>
      </c>
      <c r="D108" s="144" t="str">
        <f t="shared" si="8"/>
        <v>Plaće za redovan rad</v>
      </c>
      <c r="E108" s="183" t="s">
        <v>801</v>
      </c>
      <c r="F108" s="144" t="str">
        <f t="shared" si="9"/>
        <v>NOVI PODPROJEKT</v>
      </c>
      <c r="G108" s="182">
        <v>126163</v>
      </c>
      <c r="H108" s="182">
        <v>170163</v>
      </c>
      <c r="I108" s="182"/>
      <c r="J108" s="198" t="s">
        <v>3568</v>
      </c>
      <c r="K108" s="197" t="s">
        <v>3587</v>
      </c>
      <c r="L108" s="197" t="s">
        <v>3569</v>
      </c>
      <c r="M108" s="198" t="s">
        <v>3573</v>
      </c>
      <c r="N108" s="198" t="s">
        <v>3585</v>
      </c>
      <c r="P108" s="139" t="str">
        <f t="shared" si="10"/>
        <v>311</v>
      </c>
      <c r="Q108" s="139" t="str">
        <f t="shared" si="11"/>
        <v>31</v>
      </c>
      <c r="U108" s="139">
        <v>4262</v>
      </c>
      <c r="V108" s="139" t="s">
        <v>112</v>
      </c>
      <c r="X108" s="139" t="str">
        <f t="shared" si="12"/>
        <v>42</v>
      </c>
      <c r="Y108" s="139" t="str">
        <f t="shared" si="13"/>
        <v>426</v>
      </c>
      <c r="AA108" s="139" t="s">
        <v>1441</v>
      </c>
      <c r="AB108" s="139" t="s">
        <v>1442</v>
      </c>
    </row>
    <row r="109" spans="1:28">
      <c r="A109" s="149">
        <v>61</v>
      </c>
      <c r="B109" s="144" t="str">
        <f t="shared" si="7"/>
        <v>Donacije</v>
      </c>
      <c r="C109" s="149">
        <v>3132</v>
      </c>
      <c r="D109" s="144" t="str">
        <f t="shared" si="8"/>
        <v>Doprinosi za obvezno zdravstveno osiguranje</v>
      </c>
      <c r="E109" s="183" t="s">
        <v>801</v>
      </c>
      <c r="F109" s="144" t="str">
        <f t="shared" si="9"/>
        <v>NOVI PODPROJEKT</v>
      </c>
      <c r="G109" s="182">
        <v>20817</v>
      </c>
      <c r="H109" s="182">
        <v>28077</v>
      </c>
      <c r="I109" s="182"/>
      <c r="J109" s="198" t="s">
        <v>3568</v>
      </c>
      <c r="K109" s="197" t="s">
        <v>3587</v>
      </c>
      <c r="L109" s="197" t="s">
        <v>3569</v>
      </c>
      <c r="M109" s="198" t="s">
        <v>3573</v>
      </c>
      <c r="N109" s="198" t="s">
        <v>3585</v>
      </c>
      <c r="P109" s="139" t="str">
        <f t="shared" si="10"/>
        <v>313</v>
      </c>
      <c r="Q109" s="139" t="str">
        <f t="shared" si="11"/>
        <v>31</v>
      </c>
      <c r="U109" s="139">
        <v>4263</v>
      </c>
      <c r="V109" s="139" t="s">
        <v>169</v>
      </c>
      <c r="X109" s="139" t="str">
        <f t="shared" si="12"/>
        <v>42</v>
      </c>
      <c r="Y109" s="139" t="str">
        <f t="shared" si="13"/>
        <v>426</v>
      </c>
      <c r="AA109" s="139" t="s">
        <v>1443</v>
      </c>
      <c r="AB109" s="139" t="s">
        <v>1444</v>
      </c>
    </row>
    <row r="110" spans="1:28">
      <c r="A110" s="149">
        <v>61</v>
      </c>
      <c r="B110" s="144" t="str">
        <f t="shared" si="7"/>
        <v>Donacije</v>
      </c>
      <c r="C110" s="149">
        <v>3211</v>
      </c>
      <c r="D110" s="144" t="str">
        <f t="shared" si="8"/>
        <v>Službena putovanja</v>
      </c>
      <c r="E110" s="183" t="s">
        <v>801</v>
      </c>
      <c r="F110" s="144" t="str">
        <f t="shared" si="9"/>
        <v>NOVI PODPROJEKT</v>
      </c>
      <c r="G110" s="182">
        <v>10000</v>
      </c>
      <c r="H110" s="182">
        <v>10000</v>
      </c>
      <c r="I110" s="182"/>
      <c r="J110" s="198" t="s">
        <v>3568</v>
      </c>
      <c r="K110" s="197" t="s">
        <v>3587</v>
      </c>
      <c r="L110" s="197" t="s">
        <v>3569</v>
      </c>
      <c r="M110" s="198" t="s">
        <v>3573</v>
      </c>
      <c r="N110" s="198" t="s">
        <v>3585</v>
      </c>
      <c r="P110" s="139" t="str">
        <f t="shared" si="10"/>
        <v>321</v>
      </c>
      <c r="Q110" s="139" t="str">
        <f t="shared" si="11"/>
        <v>32</v>
      </c>
      <c r="U110" s="139">
        <v>4264</v>
      </c>
      <c r="V110" s="139" t="s">
        <v>124</v>
      </c>
      <c r="X110" s="139" t="str">
        <f t="shared" si="12"/>
        <v>42</v>
      </c>
      <c r="Y110" s="139" t="str">
        <f t="shared" si="13"/>
        <v>426</v>
      </c>
      <c r="AA110" s="139" t="s">
        <v>1445</v>
      </c>
      <c r="AB110" s="139" t="s">
        <v>1446</v>
      </c>
    </row>
    <row r="111" spans="1:28">
      <c r="A111" s="149">
        <v>61</v>
      </c>
      <c r="B111" s="144" t="str">
        <f t="shared" si="7"/>
        <v>Donacije</v>
      </c>
      <c r="C111" s="149">
        <v>3212</v>
      </c>
      <c r="D111" s="144" t="str">
        <f t="shared" si="8"/>
        <v>Naknade za prijevoz, za rad na terenu i odvojeni život</v>
      </c>
      <c r="E111" s="183" t="s">
        <v>801</v>
      </c>
      <c r="F111" s="144" t="str">
        <f t="shared" si="9"/>
        <v>NOVI PODPROJEKT</v>
      </c>
      <c r="G111" s="182">
        <v>1800</v>
      </c>
      <c r="H111" s="182">
        <v>1800</v>
      </c>
      <c r="I111" s="182"/>
      <c r="J111" s="198" t="s">
        <v>3568</v>
      </c>
      <c r="K111" s="197" t="s">
        <v>3587</v>
      </c>
      <c r="L111" s="197" t="s">
        <v>3569</v>
      </c>
      <c r="M111" s="198" t="s">
        <v>3573</v>
      </c>
      <c r="N111" s="198" t="s">
        <v>3585</v>
      </c>
      <c r="P111" s="139" t="str">
        <f t="shared" si="10"/>
        <v>321</v>
      </c>
      <c r="Q111" s="139" t="str">
        <f t="shared" si="11"/>
        <v>32</v>
      </c>
      <c r="U111" s="139">
        <v>4312</v>
      </c>
      <c r="V111" s="139" t="s">
        <v>126</v>
      </c>
      <c r="X111" s="139" t="str">
        <f t="shared" si="12"/>
        <v>43</v>
      </c>
      <c r="Y111" s="139" t="str">
        <f t="shared" si="13"/>
        <v>431</v>
      </c>
      <c r="AA111" s="139" t="s">
        <v>1447</v>
      </c>
      <c r="AB111" s="139" t="s">
        <v>1448</v>
      </c>
    </row>
    <row r="112" spans="1:28">
      <c r="A112" s="149">
        <v>61</v>
      </c>
      <c r="B112" s="144" t="str">
        <f t="shared" si="7"/>
        <v>Donacije</v>
      </c>
      <c r="C112" s="149">
        <v>3213</v>
      </c>
      <c r="D112" s="144" t="str">
        <f t="shared" si="8"/>
        <v>Stručno usavršavanje zaposlenika</v>
      </c>
      <c r="E112" s="183" t="s">
        <v>801</v>
      </c>
      <c r="F112" s="144" t="str">
        <f t="shared" si="9"/>
        <v>NOVI PODPROJEKT</v>
      </c>
      <c r="G112" s="182"/>
      <c r="H112" s="182">
        <v>60000</v>
      </c>
      <c r="I112" s="182"/>
      <c r="J112" s="198" t="s">
        <v>3568</v>
      </c>
      <c r="K112" s="197" t="s">
        <v>3587</v>
      </c>
      <c r="L112" s="197" t="s">
        <v>3569</v>
      </c>
      <c r="M112" s="198" t="s">
        <v>3573</v>
      </c>
      <c r="N112" s="198" t="s">
        <v>3585</v>
      </c>
      <c r="P112" s="139" t="str">
        <f t="shared" si="10"/>
        <v>321</v>
      </c>
      <c r="Q112" s="139" t="str">
        <f t="shared" si="11"/>
        <v>32</v>
      </c>
      <c r="U112" s="139">
        <v>4411</v>
      </c>
      <c r="V112" s="139" t="s">
        <v>170</v>
      </c>
      <c r="X112" s="139" t="str">
        <f t="shared" si="12"/>
        <v>44</v>
      </c>
      <c r="Y112" s="139" t="str">
        <f t="shared" si="13"/>
        <v>441</v>
      </c>
      <c r="AA112" s="139" t="s">
        <v>1449</v>
      </c>
      <c r="AB112" s="139" t="s">
        <v>1450</v>
      </c>
    </row>
    <row r="113" spans="1:28">
      <c r="A113" s="149">
        <v>61</v>
      </c>
      <c r="B113" s="144" t="str">
        <f t="shared" si="7"/>
        <v>Donacije</v>
      </c>
      <c r="C113" s="149">
        <v>3222</v>
      </c>
      <c r="D113" s="144" t="str">
        <f t="shared" si="8"/>
        <v>Materijal i sirovine</v>
      </c>
      <c r="E113" s="183" t="s">
        <v>801</v>
      </c>
      <c r="F113" s="144" t="str">
        <f t="shared" si="9"/>
        <v>NOVI PODPROJEKT</v>
      </c>
      <c r="G113" s="182"/>
      <c r="H113" s="182">
        <v>123000</v>
      </c>
      <c r="I113" s="182"/>
      <c r="J113" s="198" t="s">
        <v>3568</v>
      </c>
      <c r="K113" s="197" t="s">
        <v>3587</v>
      </c>
      <c r="L113" s="197" t="s">
        <v>3569</v>
      </c>
      <c r="M113" s="198" t="s">
        <v>3573</v>
      </c>
      <c r="N113" s="198" t="s">
        <v>3585</v>
      </c>
      <c r="P113" s="139" t="str">
        <f t="shared" si="10"/>
        <v>322</v>
      </c>
      <c r="Q113" s="139" t="str">
        <f t="shared" si="11"/>
        <v>32</v>
      </c>
      <c r="U113" s="139">
        <v>4511</v>
      </c>
      <c r="V113" s="139" t="s">
        <v>125</v>
      </c>
      <c r="X113" s="139" t="str">
        <f t="shared" si="12"/>
        <v>45</v>
      </c>
      <c r="Y113" s="139" t="str">
        <f t="shared" si="13"/>
        <v>451</v>
      </c>
      <c r="AA113" s="139" t="s">
        <v>1451</v>
      </c>
      <c r="AB113" s="139" t="s">
        <v>1452</v>
      </c>
    </row>
    <row r="114" spans="1:28">
      <c r="A114" s="149">
        <v>61</v>
      </c>
      <c r="B114" s="144" t="str">
        <f t="shared" si="7"/>
        <v>Donacije</v>
      </c>
      <c r="C114" s="149">
        <v>3237</v>
      </c>
      <c r="D114" s="144" t="str">
        <f t="shared" si="8"/>
        <v>Intelektualne i osobne usluge</v>
      </c>
      <c r="E114" s="183" t="s">
        <v>801</v>
      </c>
      <c r="F114" s="144" t="str">
        <f t="shared" si="9"/>
        <v>NOVI PODPROJEKT</v>
      </c>
      <c r="G114" s="182">
        <v>19251</v>
      </c>
      <c r="H114" s="182">
        <v>60000</v>
      </c>
      <c r="I114" s="182"/>
      <c r="J114" s="198" t="s">
        <v>3568</v>
      </c>
      <c r="K114" s="197" t="s">
        <v>3587</v>
      </c>
      <c r="L114" s="197" t="s">
        <v>3569</v>
      </c>
      <c r="M114" s="198" t="s">
        <v>3573</v>
      </c>
      <c r="N114" s="198" t="s">
        <v>3585</v>
      </c>
      <c r="P114" s="139" t="str">
        <f t="shared" si="10"/>
        <v>323</v>
      </c>
      <c r="Q114" s="139" t="str">
        <f t="shared" si="11"/>
        <v>32</v>
      </c>
      <c r="U114" s="139">
        <v>4521</v>
      </c>
      <c r="V114" s="139" t="s">
        <v>144</v>
      </c>
      <c r="X114" s="139" t="str">
        <f t="shared" si="12"/>
        <v>45</v>
      </c>
      <c r="Y114" s="139" t="str">
        <f t="shared" si="13"/>
        <v>452</v>
      </c>
      <c r="AA114" s="139" t="s">
        <v>1453</v>
      </c>
      <c r="AB114" s="139" t="s">
        <v>1454</v>
      </c>
    </row>
    <row r="115" spans="1:28">
      <c r="A115" s="149">
        <v>61</v>
      </c>
      <c r="B115" s="144" t="str">
        <f t="shared" si="7"/>
        <v>Donacije</v>
      </c>
      <c r="C115" s="149">
        <v>3121</v>
      </c>
      <c r="D115" s="144" t="str">
        <f t="shared" si="8"/>
        <v>Ostali rashodi za zaposlene</v>
      </c>
      <c r="E115" s="183" t="s">
        <v>801</v>
      </c>
      <c r="F115" s="144" t="str">
        <f t="shared" si="9"/>
        <v>NOVI PODPROJEKT</v>
      </c>
      <c r="G115" s="182">
        <v>1500</v>
      </c>
      <c r="H115" s="182">
        <v>3000</v>
      </c>
      <c r="I115" s="182"/>
      <c r="J115" s="198" t="s">
        <v>3568</v>
      </c>
      <c r="K115" s="197" t="s">
        <v>3587</v>
      </c>
      <c r="L115" s="197" t="s">
        <v>3569</v>
      </c>
      <c r="M115" s="198" t="s">
        <v>3573</v>
      </c>
      <c r="N115" s="198" t="s">
        <v>3585</v>
      </c>
      <c r="P115" s="139" t="str">
        <f t="shared" si="10"/>
        <v>312</v>
      </c>
      <c r="Q115" s="139" t="str">
        <f t="shared" si="11"/>
        <v>31</v>
      </c>
      <c r="U115" s="139">
        <v>4531</v>
      </c>
      <c r="V115" s="139" t="s">
        <v>187</v>
      </c>
      <c r="X115" s="139" t="str">
        <f t="shared" si="12"/>
        <v>45</v>
      </c>
      <c r="Y115" s="139" t="str">
        <f t="shared" si="13"/>
        <v>453</v>
      </c>
      <c r="AA115" s="139" t="s">
        <v>1455</v>
      </c>
      <c r="AB115" s="139" t="s">
        <v>1456</v>
      </c>
    </row>
    <row r="116" spans="1:28">
      <c r="A116" s="149"/>
      <c r="B116" s="144"/>
      <c r="C116" s="149"/>
      <c r="D116" s="144"/>
      <c r="E116" s="183"/>
      <c r="F116" s="144"/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0"/>
        <v/>
      </c>
      <c r="Q116" s="139" t="str">
        <f t="shared" si="11"/>
        <v/>
      </c>
      <c r="U116" s="139">
        <v>4541</v>
      </c>
      <c r="V116" s="139" t="s">
        <v>139</v>
      </c>
      <c r="X116" s="139" t="str">
        <f t="shared" si="12"/>
        <v>45</v>
      </c>
      <c r="Y116" s="139" t="str">
        <f t="shared" si="13"/>
        <v>454</v>
      </c>
      <c r="AA116" s="139" t="s">
        <v>1457</v>
      </c>
      <c r="AB116" s="139" t="s">
        <v>1458</v>
      </c>
    </row>
    <row r="117" spans="1:28">
      <c r="A117" s="149">
        <v>61</v>
      </c>
      <c r="B117" s="144" t="str">
        <f>IFERROR(VLOOKUP(A117,$R$6:$S$23,2,FALSE),"")</f>
        <v>Donacije</v>
      </c>
      <c r="C117" s="149">
        <v>3111</v>
      </c>
      <c r="D117" s="144" t="str">
        <f>IFERROR(VLOOKUP(C117,$U$5:$W$129,2,FALSE),"")</f>
        <v>Plaće za redovan rad</v>
      </c>
      <c r="E117" s="183" t="s">
        <v>801</v>
      </c>
      <c r="F117" s="144" t="str">
        <f>IFERROR(VLOOKUP(E117,$AA$6:$AB$1018,2,FALSE),"")</f>
        <v>NOVI PODPROJEKT</v>
      </c>
      <c r="G117" s="182">
        <v>135318</v>
      </c>
      <c r="H117" s="182">
        <v>311411</v>
      </c>
      <c r="I117" s="182"/>
      <c r="J117" s="198" t="s">
        <v>3571</v>
      </c>
      <c r="K117" s="197" t="s">
        <v>3586</v>
      </c>
      <c r="L117" s="197" t="s">
        <v>3570</v>
      </c>
      <c r="M117" s="198" t="s">
        <v>3572</v>
      </c>
      <c r="N117" s="198" t="s">
        <v>3591</v>
      </c>
      <c r="P117" s="139" t="str">
        <f t="shared" si="10"/>
        <v>311</v>
      </c>
      <c r="Q117" s="139" t="str">
        <f t="shared" si="11"/>
        <v>31</v>
      </c>
      <c r="U117" s="139">
        <v>5121</v>
      </c>
      <c r="V117" s="139" t="s">
        <v>195</v>
      </c>
      <c r="X117" s="139" t="str">
        <f t="shared" si="12"/>
        <v>51</v>
      </c>
      <c r="Y117" s="139" t="str">
        <f t="shared" si="13"/>
        <v>512</v>
      </c>
      <c r="AA117" s="139" t="s">
        <v>1459</v>
      </c>
      <c r="AB117" s="139" t="s">
        <v>1460</v>
      </c>
    </row>
    <row r="118" spans="1:28">
      <c r="A118" s="149">
        <v>61</v>
      </c>
      <c r="B118" s="144" t="str">
        <f>IFERROR(VLOOKUP(A118,$R$6:$S$23,2,FALSE),"")</f>
        <v>Donacije</v>
      </c>
      <c r="C118" s="149">
        <v>3121</v>
      </c>
      <c r="D118" s="144" t="str">
        <f>IFERROR(VLOOKUP(C118,$U$5:$W$129,2,FALSE),"")</f>
        <v>Ostali rashodi za zaposlene</v>
      </c>
      <c r="E118" s="183" t="s">
        <v>801</v>
      </c>
      <c r="F118" s="144" t="str">
        <f>IFERROR(VLOOKUP(E118,$AA$6:$AB$1018,2,FALSE),"")</f>
        <v>NOVI PODPROJEKT</v>
      </c>
      <c r="G118" s="182">
        <v>3000</v>
      </c>
      <c r="H118" s="182">
        <v>3000</v>
      </c>
      <c r="I118" s="182"/>
      <c r="J118" s="198" t="s">
        <v>3571</v>
      </c>
      <c r="K118" s="197" t="s">
        <v>3586</v>
      </c>
      <c r="L118" s="197" t="s">
        <v>3570</v>
      </c>
      <c r="M118" s="198" t="s">
        <v>3572</v>
      </c>
      <c r="N118" s="198" t="s">
        <v>3591</v>
      </c>
      <c r="P118" s="139" t="str">
        <f t="shared" si="10"/>
        <v>312</v>
      </c>
      <c r="Q118" s="139" t="str">
        <f t="shared" si="11"/>
        <v>31</v>
      </c>
      <c r="U118" s="139">
        <v>5443</v>
      </c>
      <c r="V118" s="139" t="s">
        <v>171</v>
      </c>
      <c r="X118" s="139" t="str">
        <f t="shared" si="12"/>
        <v>54</v>
      </c>
      <c r="Y118" s="139" t="str">
        <f t="shared" si="13"/>
        <v>544</v>
      </c>
      <c r="AA118" s="139" t="s">
        <v>1461</v>
      </c>
      <c r="AB118" s="139" t="s">
        <v>1462</v>
      </c>
    </row>
    <row r="119" spans="1:28">
      <c r="A119" s="149">
        <v>61</v>
      </c>
      <c r="B119" s="144" t="str">
        <f>IFERROR(VLOOKUP(A119,$R$6:$S$23,2,FALSE),"")</f>
        <v>Donacije</v>
      </c>
      <c r="C119" s="149">
        <v>3132</v>
      </c>
      <c r="D119" s="144" t="str">
        <f>IFERROR(VLOOKUP(C119,$U$5:$W$129,2,FALSE),"")</f>
        <v>Doprinosi za obvezno zdravstveno osiguranje</v>
      </c>
      <c r="E119" s="183" t="s">
        <v>801</v>
      </c>
      <c r="F119" s="144" t="str">
        <f>IFERROR(VLOOKUP(E119,$AA$6:$AB$1018,2,FALSE),"")</f>
        <v>NOVI PODPROJEKT</v>
      </c>
      <c r="G119" s="182">
        <v>22328</v>
      </c>
      <c r="H119" s="182">
        <v>51383</v>
      </c>
      <c r="I119" s="182"/>
      <c r="J119" s="198" t="s">
        <v>3571</v>
      </c>
      <c r="K119" s="197" t="s">
        <v>3586</v>
      </c>
      <c r="L119" s="197" t="s">
        <v>3570</v>
      </c>
      <c r="M119" s="198" t="s">
        <v>3572</v>
      </c>
      <c r="N119" s="198" t="s">
        <v>3591</v>
      </c>
      <c r="P119" s="139" t="str">
        <f t="shared" si="10"/>
        <v>313</v>
      </c>
      <c r="Q119" s="139" t="str">
        <f t="shared" si="11"/>
        <v>31</v>
      </c>
      <c r="U119" s="139">
        <v>5121</v>
      </c>
      <c r="V119" s="139" t="s">
        <v>740</v>
      </c>
      <c r="X119" s="139" t="str">
        <f t="shared" si="12"/>
        <v>51</v>
      </c>
      <c r="Y119" s="139" t="str">
        <f t="shared" si="13"/>
        <v>512</v>
      </c>
      <c r="AA119" s="139" t="s">
        <v>1463</v>
      </c>
      <c r="AB119" s="139" t="s">
        <v>1464</v>
      </c>
    </row>
    <row r="120" spans="1:28">
      <c r="A120" s="149">
        <v>61</v>
      </c>
      <c r="B120" s="144" t="str">
        <f>IFERROR(VLOOKUP(A120,$R$6:$S$23,2,FALSE),"")</f>
        <v>Donacije</v>
      </c>
      <c r="C120" s="149">
        <v>3212</v>
      </c>
      <c r="D120" s="144" t="str">
        <f>IFERROR(VLOOKUP(C120,$U$5:$W$129,2,FALSE),"")</f>
        <v>Naknade za prijevoz, za rad na terenu i odvojeni život</v>
      </c>
      <c r="E120" s="183" t="s">
        <v>801</v>
      </c>
      <c r="F120" s="144" t="str">
        <f>IFERROR(VLOOKUP(E120,$AA$6:$AB$1018,2,FALSE),"")</f>
        <v>NOVI PODPROJEKT</v>
      </c>
      <c r="G120" s="182">
        <v>8500</v>
      </c>
      <c r="H120" s="182">
        <v>5300</v>
      </c>
      <c r="I120" s="182"/>
      <c r="J120" s="198" t="s">
        <v>3571</v>
      </c>
      <c r="K120" s="197" t="s">
        <v>3586</v>
      </c>
      <c r="L120" s="197" t="s">
        <v>3570</v>
      </c>
      <c r="M120" s="198" t="s">
        <v>3572</v>
      </c>
      <c r="N120" s="198" t="s">
        <v>3591</v>
      </c>
      <c r="P120" s="139" t="str">
        <f t="shared" si="10"/>
        <v>321</v>
      </c>
      <c r="Q120" s="139" t="str">
        <f t="shared" si="11"/>
        <v>32</v>
      </c>
      <c r="U120" s="139">
        <v>5122</v>
      </c>
      <c r="V120" s="139" t="s">
        <v>741</v>
      </c>
      <c r="X120" s="139" t="str">
        <f t="shared" si="12"/>
        <v>51</v>
      </c>
      <c r="Y120" s="139" t="str">
        <f t="shared" si="13"/>
        <v>512</v>
      </c>
      <c r="AA120" s="139" t="s">
        <v>1465</v>
      </c>
      <c r="AB120" s="139" t="s">
        <v>1466</v>
      </c>
    </row>
    <row r="121" spans="1:28">
      <c r="A121" s="149">
        <v>61</v>
      </c>
      <c r="B121" s="144" t="str">
        <f>IFERROR(VLOOKUP(A121,$R$6:$S$23,2,FALSE),"")</f>
        <v>Donacije</v>
      </c>
      <c r="C121" s="149">
        <v>3222</v>
      </c>
      <c r="D121" s="144" t="str">
        <f>IFERROR(VLOOKUP(C121,$U$5:$W$129,2,FALSE),"")</f>
        <v>Materijal i sirovine</v>
      </c>
      <c r="E121" s="183" t="s">
        <v>801</v>
      </c>
      <c r="F121" s="144" t="str">
        <f>IFERROR(VLOOKUP(E121,$AA$6:$AB$1018,2,FALSE),"")</f>
        <v>NOVI PODPROJEKT</v>
      </c>
      <c r="G121" s="182"/>
      <c r="H121" s="182">
        <v>70000</v>
      </c>
      <c r="I121" s="182"/>
      <c r="J121" s="198" t="s">
        <v>3571</v>
      </c>
      <c r="K121" s="197" t="s">
        <v>3586</v>
      </c>
      <c r="L121" s="197" t="s">
        <v>3570</v>
      </c>
      <c r="M121" s="198" t="s">
        <v>3572</v>
      </c>
      <c r="N121" s="198" t="s">
        <v>3591</v>
      </c>
      <c r="P121" s="139" t="str">
        <f t="shared" si="10"/>
        <v>322</v>
      </c>
      <c r="Q121" s="139" t="str">
        <f t="shared" si="11"/>
        <v>32</v>
      </c>
      <c r="U121" s="139">
        <v>5141</v>
      </c>
      <c r="V121" s="139" t="s">
        <v>742</v>
      </c>
      <c r="X121" s="139" t="str">
        <f t="shared" si="12"/>
        <v>51</v>
      </c>
      <c r="Y121" s="139" t="str">
        <f t="shared" si="13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7"/>
        <v/>
      </c>
      <c r="C122" s="149"/>
      <c r="D122" s="144" t="str">
        <f t="shared" si="8"/>
        <v/>
      </c>
      <c r="E122" s="183"/>
      <c r="F122" s="144" t="str">
        <f t="shared" si="9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0"/>
        <v/>
      </c>
      <c r="Q122" s="139" t="str">
        <f t="shared" si="11"/>
        <v/>
      </c>
      <c r="U122" s="139">
        <v>5181</v>
      </c>
      <c r="V122" s="139" t="s">
        <v>743</v>
      </c>
      <c r="X122" s="139" t="str">
        <f t="shared" si="12"/>
        <v>51</v>
      </c>
      <c r="Y122" s="139" t="str">
        <f t="shared" si="13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7"/>
        <v/>
      </c>
      <c r="C123" s="149"/>
      <c r="D123" s="144" t="str">
        <f t="shared" si="8"/>
        <v/>
      </c>
      <c r="E123" s="183"/>
      <c r="F123" s="144" t="str">
        <f t="shared" si="9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0"/>
        <v/>
      </c>
      <c r="Q123" s="139" t="str">
        <f t="shared" si="11"/>
        <v/>
      </c>
      <c r="U123" s="139">
        <v>5183</v>
      </c>
      <c r="V123" s="139" t="s">
        <v>744</v>
      </c>
      <c r="X123" s="139" t="str">
        <f t="shared" si="12"/>
        <v>51</v>
      </c>
      <c r="Y123" s="139" t="str">
        <f t="shared" si="13"/>
        <v>518</v>
      </c>
      <c r="AA123" s="139" t="s">
        <v>1471</v>
      </c>
      <c r="AB123" s="139" t="s">
        <v>1472</v>
      </c>
    </row>
    <row r="124" spans="1:28">
      <c r="A124" s="149">
        <v>52</v>
      </c>
      <c r="B124" s="144" t="str">
        <f t="shared" si="7"/>
        <v>Ostale pomoći</v>
      </c>
      <c r="C124" s="149">
        <v>3241</v>
      </c>
      <c r="D124" s="144" t="str">
        <f t="shared" si="8"/>
        <v>Naknade troškova osobama izvan radnog odnosa</v>
      </c>
      <c r="E124" s="183" t="s">
        <v>2550</v>
      </c>
      <c r="F124" s="144" t="str">
        <f t="shared" si="9"/>
        <v>VODIME - Vode Imotske krajine</v>
      </c>
      <c r="G124" s="182"/>
      <c r="H124" s="182">
        <v>10890</v>
      </c>
      <c r="I124" s="182"/>
      <c r="J124" s="198" t="s">
        <v>2551</v>
      </c>
      <c r="K124" s="197" t="s">
        <v>3556</v>
      </c>
      <c r="L124" s="197" t="s">
        <v>3557</v>
      </c>
      <c r="M124" s="198" t="s">
        <v>3566</v>
      </c>
      <c r="N124" s="198" t="s">
        <v>3553</v>
      </c>
      <c r="P124" s="139" t="str">
        <f t="shared" si="10"/>
        <v>324</v>
      </c>
      <c r="Q124" s="139" t="str">
        <f t="shared" si="11"/>
        <v>32</v>
      </c>
      <c r="U124" s="139">
        <v>5422</v>
      </c>
      <c r="V124" s="139" t="s">
        <v>745</v>
      </c>
      <c r="X124" s="139" t="str">
        <f t="shared" si="12"/>
        <v>54</v>
      </c>
      <c r="Y124" s="139" t="str">
        <f t="shared" si="13"/>
        <v>542</v>
      </c>
      <c r="AA124" s="139" t="s">
        <v>1473</v>
      </c>
      <c r="AB124" s="139" t="s">
        <v>1474</v>
      </c>
    </row>
    <row r="125" spans="1:28">
      <c r="A125" s="149">
        <v>52</v>
      </c>
      <c r="B125" s="144" t="str">
        <f t="shared" si="7"/>
        <v>Ostale pomoći</v>
      </c>
      <c r="C125" s="149">
        <v>3211</v>
      </c>
      <c r="D125" s="144" t="str">
        <f t="shared" si="8"/>
        <v>Službena putovanja</v>
      </c>
      <c r="E125" s="183" t="s">
        <v>2588</v>
      </c>
      <c r="F125" s="144" t="str">
        <f t="shared" si="9"/>
        <v>Erasmus+ mobilnost nastavnog i nenastavnog osblja u natječajnoj godini 2019</v>
      </c>
      <c r="G125" s="182">
        <v>30000</v>
      </c>
      <c r="H125" s="182"/>
      <c r="I125" s="182"/>
      <c r="J125" s="198" t="s">
        <v>3574</v>
      </c>
      <c r="K125" s="197" t="s">
        <v>3509</v>
      </c>
      <c r="L125" s="197" t="s">
        <v>3575</v>
      </c>
      <c r="M125" s="198" t="s">
        <v>3528</v>
      </c>
      <c r="N125" s="198" t="s">
        <v>3576</v>
      </c>
      <c r="P125" s="139" t="str">
        <f t="shared" si="10"/>
        <v>321</v>
      </c>
      <c r="Q125" s="139" t="str">
        <f t="shared" si="11"/>
        <v>32</v>
      </c>
      <c r="U125" s="139">
        <v>5431</v>
      </c>
      <c r="V125" s="139" t="s">
        <v>356</v>
      </c>
      <c r="X125" s="139" t="str">
        <f t="shared" si="12"/>
        <v>54</v>
      </c>
      <c r="Y125" s="139" t="str">
        <f t="shared" si="13"/>
        <v>543</v>
      </c>
      <c r="AA125" s="139" t="s">
        <v>1475</v>
      </c>
      <c r="AB125" s="139" t="s">
        <v>1476</v>
      </c>
    </row>
    <row r="126" spans="1:28">
      <c r="A126" s="149">
        <v>52</v>
      </c>
      <c r="B126" s="144" t="str">
        <f t="shared" si="7"/>
        <v>Ostale pomoći</v>
      </c>
      <c r="C126" s="149">
        <v>3211</v>
      </c>
      <c r="D126" s="144" t="str">
        <f t="shared" si="8"/>
        <v>Službena putovanja</v>
      </c>
      <c r="E126" s="183" t="s">
        <v>2598</v>
      </c>
      <c r="F126" s="144" t="str">
        <f t="shared" si="9"/>
        <v>Erasmus Plus Ka103 2020</v>
      </c>
      <c r="G126" s="182">
        <v>54061</v>
      </c>
      <c r="H126" s="182"/>
      <c r="I126" s="182"/>
      <c r="J126" s="198" t="s">
        <v>3574</v>
      </c>
      <c r="K126" s="197" t="s">
        <v>3580</v>
      </c>
      <c r="L126" s="197" t="s">
        <v>3575</v>
      </c>
      <c r="M126" s="198" t="s">
        <v>3528</v>
      </c>
      <c r="N126" s="198"/>
      <c r="P126" s="139" t="str">
        <f t="shared" si="10"/>
        <v>321</v>
      </c>
      <c r="Q126" s="139" t="str">
        <f t="shared" si="11"/>
        <v>32</v>
      </c>
      <c r="U126" s="139">
        <v>5443</v>
      </c>
      <c r="V126" s="139" t="s">
        <v>746</v>
      </c>
      <c r="X126" s="139" t="str">
        <f t="shared" si="12"/>
        <v>54</v>
      </c>
      <c r="Y126" s="139" t="str">
        <f t="shared" si="13"/>
        <v>544</v>
      </c>
      <c r="AA126" s="139" t="s">
        <v>1477</v>
      </c>
      <c r="AB126" s="139" t="s">
        <v>1478</v>
      </c>
    </row>
    <row r="127" spans="1:28">
      <c r="A127" s="149">
        <v>52</v>
      </c>
      <c r="B127" s="144" t="str">
        <f t="shared" si="7"/>
        <v>Ostale pomoći</v>
      </c>
      <c r="C127" s="149">
        <v>3211</v>
      </c>
      <c r="D127" s="144" t="str">
        <f t="shared" si="8"/>
        <v>Službena putovanja</v>
      </c>
      <c r="E127" s="183" t="s">
        <v>801</v>
      </c>
      <c r="F127" s="144" t="str">
        <f t="shared" si="9"/>
        <v>NOVI PODPROJEKT</v>
      </c>
      <c r="G127" s="182">
        <v>44000</v>
      </c>
      <c r="H127" s="182">
        <v>97522</v>
      </c>
      <c r="I127" s="182">
        <v>58750</v>
      </c>
      <c r="J127" s="198" t="s">
        <v>3578</v>
      </c>
      <c r="K127" s="197" t="s">
        <v>3580</v>
      </c>
      <c r="L127" s="197" t="s">
        <v>3579</v>
      </c>
      <c r="M127" s="198" t="s">
        <v>3528</v>
      </c>
      <c r="N127" s="198"/>
      <c r="P127" s="139" t="str">
        <f t="shared" si="10"/>
        <v>321</v>
      </c>
      <c r="Q127" s="139" t="str">
        <f t="shared" si="11"/>
        <v>32</v>
      </c>
      <c r="U127" s="139">
        <v>5445</v>
      </c>
      <c r="V127" s="139" t="s">
        <v>747</v>
      </c>
      <c r="X127" s="139" t="str">
        <f t="shared" si="12"/>
        <v>54</v>
      </c>
      <c r="Y127" s="139" t="str">
        <f t="shared" si="13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7"/>
        <v/>
      </c>
      <c r="C128" s="149"/>
      <c r="D128" s="144" t="str">
        <f t="shared" si="8"/>
        <v/>
      </c>
      <c r="E128" s="183"/>
      <c r="F128" s="144" t="str">
        <f t="shared" si="9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0"/>
        <v/>
      </c>
      <c r="Q128" s="139" t="str">
        <f t="shared" si="11"/>
        <v/>
      </c>
      <c r="U128" s="139">
        <v>5453</v>
      </c>
      <c r="V128" s="139" t="s">
        <v>748</v>
      </c>
      <c r="X128" s="139" t="str">
        <f t="shared" si="12"/>
        <v>54</v>
      </c>
      <c r="Y128" s="139" t="str">
        <f t="shared" si="13"/>
        <v>545</v>
      </c>
      <c r="AA128" s="139" t="s">
        <v>1481</v>
      </c>
      <c r="AB128" s="139" t="s">
        <v>1482</v>
      </c>
    </row>
    <row r="129" spans="1:28">
      <c r="A129" s="149">
        <v>61</v>
      </c>
      <c r="B129" s="144" t="str">
        <f t="shared" si="7"/>
        <v>Donacije</v>
      </c>
      <c r="C129" s="149">
        <v>3111</v>
      </c>
      <c r="D129" s="144" t="str">
        <f t="shared" si="8"/>
        <v>Plaće za redovan rad</v>
      </c>
      <c r="E129" s="183" t="s">
        <v>801</v>
      </c>
      <c r="F129" s="144" t="str">
        <f t="shared" si="9"/>
        <v>NOVI PODPROJEKT</v>
      </c>
      <c r="G129" s="182">
        <v>132834</v>
      </c>
      <c r="H129" s="182">
        <v>187125</v>
      </c>
      <c r="I129" s="182"/>
      <c r="J129" s="198" t="s">
        <v>3581</v>
      </c>
      <c r="K129" s="197" t="s">
        <v>3583</v>
      </c>
      <c r="L129" s="197" t="s">
        <v>3584</v>
      </c>
      <c r="M129" s="265" t="s">
        <v>3588</v>
      </c>
      <c r="N129" s="264" t="s">
        <v>3582</v>
      </c>
      <c r="P129" s="139" t="str">
        <f t="shared" si="10"/>
        <v>311</v>
      </c>
      <c r="Q129" s="139" t="str">
        <f t="shared" si="11"/>
        <v>31</v>
      </c>
      <c r="U129" s="139">
        <v>5472</v>
      </c>
      <c r="V129" s="139" t="s">
        <v>749</v>
      </c>
      <c r="X129" s="139" t="str">
        <f t="shared" si="12"/>
        <v>54</v>
      </c>
      <c r="Y129" s="139" t="str">
        <f t="shared" si="13"/>
        <v>547</v>
      </c>
      <c r="AA129" s="139" t="s">
        <v>1483</v>
      </c>
      <c r="AB129" s="139" t="s">
        <v>1484</v>
      </c>
    </row>
    <row r="130" spans="1:28">
      <c r="A130" s="149">
        <v>61</v>
      </c>
      <c r="B130" s="144" t="str">
        <f t="shared" si="7"/>
        <v>Donacije</v>
      </c>
      <c r="C130" s="149">
        <v>3121</v>
      </c>
      <c r="D130" s="144" t="str">
        <f t="shared" si="8"/>
        <v>Ostali rashodi za zaposlene</v>
      </c>
      <c r="E130" s="183" t="s">
        <v>801</v>
      </c>
      <c r="F130" s="144" t="str">
        <f t="shared" si="9"/>
        <v>NOVI PODPROJEKT</v>
      </c>
      <c r="G130" s="182">
        <v>9000</v>
      </c>
      <c r="H130" s="182">
        <v>9000</v>
      </c>
      <c r="I130" s="182"/>
      <c r="J130" s="198" t="s">
        <v>3581</v>
      </c>
      <c r="K130" s="197" t="s">
        <v>3583</v>
      </c>
      <c r="L130" s="197" t="s">
        <v>3584</v>
      </c>
      <c r="M130" s="265" t="s">
        <v>3588</v>
      </c>
      <c r="N130" s="264" t="s">
        <v>3582</v>
      </c>
      <c r="P130" s="139" t="str">
        <f t="shared" si="10"/>
        <v>312</v>
      </c>
      <c r="Q130" s="139" t="str">
        <f t="shared" si="11"/>
        <v>31</v>
      </c>
      <c r="AA130" s="139" t="s">
        <v>1485</v>
      </c>
      <c r="AB130" s="139" t="s">
        <v>1486</v>
      </c>
    </row>
    <row r="131" spans="1:28">
      <c r="A131" s="149">
        <v>61</v>
      </c>
      <c r="B131" s="144" t="str">
        <f t="shared" si="7"/>
        <v>Donacije</v>
      </c>
      <c r="C131" s="149">
        <v>3132</v>
      </c>
      <c r="D131" s="144" t="str">
        <f t="shared" si="8"/>
        <v>Doprinosi za obvezno zdravstveno osiguranje</v>
      </c>
      <c r="E131" s="183" t="s">
        <v>801</v>
      </c>
      <c r="F131" s="144" t="str">
        <f t="shared" si="9"/>
        <v>NOVI PODPROJEKT</v>
      </c>
      <c r="G131" s="182">
        <v>21918</v>
      </c>
      <c r="H131" s="182">
        <v>30876</v>
      </c>
      <c r="I131" s="182"/>
      <c r="J131" s="198" t="s">
        <v>3581</v>
      </c>
      <c r="K131" s="197" t="s">
        <v>3583</v>
      </c>
      <c r="L131" s="197" t="s">
        <v>3584</v>
      </c>
      <c r="M131" s="265" t="s">
        <v>3588</v>
      </c>
      <c r="N131" s="264" t="s">
        <v>3582</v>
      </c>
      <c r="P131" s="139" t="str">
        <f t="shared" si="10"/>
        <v>313</v>
      </c>
      <c r="Q131" s="139" t="str">
        <f t="shared" si="11"/>
        <v>31</v>
      </c>
      <c r="AA131" s="139" t="s">
        <v>1487</v>
      </c>
      <c r="AB131" s="139" t="s">
        <v>1488</v>
      </c>
    </row>
    <row r="132" spans="1:28">
      <c r="A132" s="149">
        <v>61</v>
      </c>
      <c r="B132" s="144" t="str">
        <f t="shared" ref="B132:B195" si="14">IFERROR(VLOOKUP(A132,$R$6:$S$23,2,FALSE),"")</f>
        <v>Donacije</v>
      </c>
      <c r="C132" s="149">
        <v>3211</v>
      </c>
      <c r="D132" s="144" t="str">
        <f t="shared" ref="D132:D195" si="15">IFERROR(VLOOKUP(C132,$U$5:$W$129,2,FALSE),"")</f>
        <v>Službena putovanja</v>
      </c>
      <c r="E132" s="183" t="s">
        <v>801</v>
      </c>
      <c r="F132" s="144" t="str">
        <f t="shared" ref="F132:F195" si="16">IFERROR(VLOOKUP(E132,$AA$6:$AB$1018,2,FALSE),"")</f>
        <v>NOVI PODPROJEKT</v>
      </c>
      <c r="G132" s="182">
        <v>20000</v>
      </c>
      <c r="H132" s="182">
        <v>25000</v>
      </c>
      <c r="I132" s="182"/>
      <c r="J132" s="198" t="s">
        <v>3581</v>
      </c>
      <c r="K132" s="197" t="s">
        <v>3583</v>
      </c>
      <c r="L132" s="197" t="s">
        <v>3584</v>
      </c>
      <c r="M132" s="265" t="s">
        <v>3588</v>
      </c>
      <c r="N132" s="264" t="s">
        <v>3582</v>
      </c>
      <c r="P132" s="139" t="str">
        <f t="shared" ref="P132:P195" si="17">LEFT(C132,3)</f>
        <v>321</v>
      </c>
      <c r="Q132" s="139" t="str">
        <f t="shared" ref="Q132:Q195" si="18">LEFT(C132,2)</f>
        <v>32</v>
      </c>
      <c r="AA132" s="139" t="s">
        <v>1489</v>
      </c>
      <c r="AB132" s="139" t="s">
        <v>1490</v>
      </c>
    </row>
    <row r="133" spans="1:28">
      <c r="A133" s="149">
        <v>61</v>
      </c>
      <c r="B133" s="144" t="str">
        <f t="shared" si="14"/>
        <v>Donacije</v>
      </c>
      <c r="C133" s="149">
        <v>3212</v>
      </c>
      <c r="D133" s="144" t="str">
        <f t="shared" si="15"/>
        <v>Naknade za prijevoz, za rad na terenu i odvojeni život</v>
      </c>
      <c r="E133" s="183" t="s">
        <v>801</v>
      </c>
      <c r="F133" s="144" t="str">
        <f t="shared" si="16"/>
        <v>NOVI PODPROJEKT</v>
      </c>
      <c r="G133" s="182">
        <v>10000</v>
      </c>
      <c r="H133" s="182">
        <v>7000</v>
      </c>
      <c r="I133" s="182"/>
      <c r="J133" s="198" t="s">
        <v>3581</v>
      </c>
      <c r="K133" s="197" t="s">
        <v>3583</v>
      </c>
      <c r="L133" s="197" t="s">
        <v>3584</v>
      </c>
      <c r="M133" s="265" t="s">
        <v>3588</v>
      </c>
      <c r="N133" s="264" t="s">
        <v>3582</v>
      </c>
      <c r="P133" s="139" t="str">
        <f t="shared" si="17"/>
        <v>321</v>
      </c>
      <c r="Q133" s="139" t="str">
        <f t="shared" si="18"/>
        <v>32</v>
      </c>
      <c r="AA133" s="139" t="s">
        <v>1491</v>
      </c>
      <c r="AB133" s="139" t="s">
        <v>1492</v>
      </c>
    </row>
    <row r="134" spans="1:28">
      <c r="A134" s="149">
        <v>61</v>
      </c>
      <c r="B134" s="144" t="str">
        <f t="shared" si="14"/>
        <v>Donacije</v>
      </c>
      <c r="C134" s="149">
        <v>3221</v>
      </c>
      <c r="D134" s="144" t="str">
        <f t="shared" si="15"/>
        <v>Uredski materijal i ostali materijalni rashodi</v>
      </c>
      <c r="E134" s="183" t="s">
        <v>801</v>
      </c>
      <c r="F134" s="144" t="str">
        <f t="shared" si="16"/>
        <v>NOVI PODPROJEKT</v>
      </c>
      <c r="G134" s="182">
        <v>2000</v>
      </c>
      <c r="H134" s="182">
        <v>2000</v>
      </c>
      <c r="I134" s="182"/>
      <c r="J134" s="198" t="s">
        <v>3581</v>
      </c>
      <c r="K134" s="197" t="s">
        <v>3583</v>
      </c>
      <c r="L134" s="197" t="s">
        <v>3584</v>
      </c>
      <c r="M134" s="265" t="s">
        <v>3588</v>
      </c>
      <c r="N134" s="264" t="s">
        <v>3582</v>
      </c>
      <c r="P134" s="139" t="str">
        <f t="shared" si="17"/>
        <v>322</v>
      </c>
      <c r="Q134" s="139" t="str">
        <f t="shared" si="18"/>
        <v>32</v>
      </c>
      <c r="AA134" s="139" t="s">
        <v>1493</v>
      </c>
      <c r="AB134" s="139" t="s">
        <v>1494</v>
      </c>
    </row>
    <row r="135" spans="1:28">
      <c r="A135" s="149">
        <v>61</v>
      </c>
      <c r="B135" s="144" t="str">
        <f t="shared" si="14"/>
        <v>Donacije</v>
      </c>
      <c r="C135" s="149">
        <v>3222</v>
      </c>
      <c r="D135" s="144" t="str">
        <f t="shared" si="15"/>
        <v>Materijal i sirovine</v>
      </c>
      <c r="E135" s="183" t="s">
        <v>801</v>
      </c>
      <c r="F135" s="144" t="str">
        <f t="shared" si="16"/>
        <v>NOVI PODPROJEKT</v>
      </c>
      <c r="G135" s="182">
        <v>5000</v>
      </c>
      <c r="H135" s="182">
        <v>5000</v>
      </c>
      <c r="I135" s="182"/>
      <c r="J135" s="198" t="s">
        <v>3581</v>
      </c>
      <c r="K135" s="197" t="s">
        <v>3583</v>
      </c>
      <c r="L135" s="197" t="s">
        <v>3584</v>
      </c>
      <c r="M135" s="265" t="s">
        <v>3588</v>
      </c>
      <c r="N135" s="264" t="s">
        <v>3582</v>
      </c>
      <c r="P135" s="139" t="str">
        <f t="shared" si="17"/>
        <v>322</v>
      </c>
      <c r="Q135" s="139" t="str">
        <f t="shared" si="18"/>
        <v>32</v>
      </c>
      <c r="AA135" s="139" t="s">
        <v>1495</v>
      </c>
      <c r="AB135" s="139" t="s">
        <v>1496</v>
      </c>
    </row>
    <row r="136" spans="1:28">
      <c r="A136" s="149">
        <v>61</v>
      </c>
      <c r="B136" s="144" t="str">
        <f t="shared" si="14"/>
        <v>Donacije</v>
      </c>
      <c r="C136" s="149">
        <v>3223</v>
      </c>
      <c r="D136" s="144" t="str">
        <f t="shared" si="15"/>
        <v>Energija</v>
      </c>
      <c r="E136" s="183" t="s">
        <v>801</v>
      </c>
      <c r="F136" s="144" t="str">
        <f t="shared" si="16"/>
        <v>NOVI PODPROJEKT</v>
      </c>
      <c r="G136" s="182">
        <v>5000</v>
      </c>
      <c r="H136" s="182">
        <v>2500</v>
      </c>
      <c r="I136" s="182"/>
      <c r="J136" s="198" t="s">
        <v>3581</v>
      </c>
      <c r="K136" s="197" t="s">
        <v>3583</v>
      </c>
      <c r="L136" s="197" t="s">
        <v>3584</v>
      </c>
      <c r="M136" s="265" t="s">
        <v>3588</v>
      </c>
      <c r="N136" s="264" t="s">
        <v>3582</v>
      </c>
      <c r="P136" s="139" t="str">
        <f t="shared" si="17"/>
        <v>322</v>
      </c>
      <c r="Q136" s="139" t="str">
        <f t="shared" si="18"/>
        <v>32</v>
      </c>
      <c r="AA136" s="139" t="s">
        <v>1497</v>
      </c>
      <c r="AB136" s="139" t="s">
        <v>1498</v>
      </c>
    </row>
    <row r="137" spans="1:28">
      <c r="A137" s="149">
        <v>61</v>
      </c>
      <c r="B137" s="144" t="str">
        <f t="shared" si="14"/>
        <v>Donacije</v>
      </c>
      <c r="C137" s="149">
        <v>3227</v>
      </c>
      <c r="D137" s="144" t="str">
        <f t="shared" si="15"/>
        <v>Službena, radna i zaštitna odjeća i obuća</v>
      </c>
      <c r="E137" s="183" t="s">
        <v>801</v>
      </c>
      <c r="F137" s="144" t="str">
        <f t="shared" si="16"/>
        <v>NOVI PODPROJEKT</v>
      </c>
      <c r="G137" s="182">
        <v>2000</v>
      </c>
      <c r="H137" s="182"/>
      <c r="I137" s="182"/>
      <c r="J137" s="198" t="s">
        <v>3581</v>
      </c>
      <c r="K137" s="197" t="s">
        <v>3583</v>
      </c>
      <c r="L137" s="197" t="s">
        <v>3584</v>
      </c>
      <c r="M137" s="265" t="s">
        <v>3588</v>
      </c>
      <c r="N137" s="264" t="s">
        <v>3582</v>
      </c>
      <c r="P137" s="139" t="str">
        <f t="shared" si="17"/>
        <v>322</v>
      </c>
      <c r="Q137" s="139" t="str">
        <f t="shared" si="18"/>
        <v>32</v>
      </c>
      <c r="AA137" s="139" t="s">
        <v>1499</v>
      </c>
      <c r="AB137" s="139" t="s">
        <v>1500</v>
      </c>
    </row>
    <row r="138" spans="1:28">
      <c r="A138" s="149">
        <v>61</v>
      </c>
      <c r="B138" s="144" t="str">
        <f t="shared" si="14"/>
        <v>Donacije</v>
      </c>
      <c r="C138" s="149">
        <v>3234</v>
      </c>
      <c r="D138" s="144" t="str">
        <f t="shared" si="15"/>
        <v>Komunalne usluge</v>
      </c>
      <c r="E138" s="183" t="s">
        <v>801</v>
      </c>
      <c r="F138" s="144" t="str">
        <f t="shared" si="16"/>
        <v>NOVI PODPROJEKT</v>
      </c>
      <c r="G138" s="182">
        <v>1500</v>
      </c>
      <c r="H138" s="182">
        <v>1500</v>
      </c>
      <c r="I138" s="182"/>
      <c r="J138" s="198" t="s">
        <v>3581</v>
      </c>
      <c r="K138" s="197" t="s">
        <v>3583</v>
      </c>
      <c r="L138" s="197" t="s">
        <v>3584</v>
      </c>
      <c r="M138" s="265" t="s">
        <v>3588</v>
      </c>
      <c r="N138" s="264" t="s">
        <v>3582</v>
      </c>
      <c r="P138" s="139" t="str">
        <f t="shared" si="17"/>
        <v>323</v>
      </c>
      <c r="Q138" s="139" t="str">
        <f t="shared" si="18"/>
        <v>32</v>
      </c>
      <c r="AA138" s="139" t="s">
        <v>1501</v>
      </c>
      <c r="AB138" s="139" t="s">
        <v>1502</v>
      </c>
    </row>
    <row r="139" spans="1:28">
      <c r="A139" s="149">
        <v>61</v>
      </c>
      <c r="B139" s="144" t="str">
        <f t="shared" si="14"/>
        <v>Donacije</v>
      </c>
      <c r="C139" s="149">
        <v>3293</v>
      </c>
      <c r="D139" s="144" t="str">
        <f t="shared" si="15"/>
        <v>Reprezentacija</v>
      </c>
      <c r="E139" s="183" t="s">
        <v>801</v>
      </c>
      <c r="F139" s="144" t="str">
        <f t="shared" si="16"/>
        <v>NOVI PODPROJEKT</v>
      </c>
      <c r="G139" s="182">
        <v>4000</v>
      </c>
      <c r="H139" s="182">
        <v>4000</v>
      </c>
      <c r="I139" s="182"/>
      <c r="J139" s="198" t="s">
        <v>3581</v>
      </c>
      <c r="K139" s="197" t="s">
        <v>3583</v>
      </c>
      <c r="L139" s="197" t="s">
        <v>3584</v>
      </c>
      <c r="M139" s="265" t="s">
        <v>3588</v>
      </c>
      <c r="N139" s="264" t="s">
        <v>3582</v>
      </c>
      <c r="P139" s="139" t="str">
        <f t="shared" si="17"/>
        <v>329</v>
      </c>
      <c r="Q139" s="139" t="str">
        <f t="shared" si="18"/>
        <v>32</v>
      </c>
      <c r="AA139" s="139" t="s">
        <v>1503</v>
      </c>
      <c r="AB139" s="139" t="s">
        <v>1504</v>
      </c>
    </row>
    <row r="140" spans="1:28">
      <c r="A140" s="149">
        <v>61</v>
      </c>
      <c r="B140" s="144" t="str">
        <f t="shared" si="14"/>
        <v>Donacije</v>
      </c>
      <c r="C140" s="149">
        <v>4221</v>
      </c>
      <c r="D140" s="144" t="str">
        <f t="shared" si="15"/>
        <v>Uredska oprema i namještaj</v>
      </c>
      <c r="E140" s="183" t="s">
        <v>801</v>
      </c>
      <c r="F140" s="144" t="str">
        <f t="shared" si="16"/>
        <v>NOVI PODPROJEKT</v>
      </c>
      <c r="G140" s="182">
        <v>10000</v>
      </c>
      <c r="H140" s="182">
        <v>5000</v>
      </c>
      <c r="I140" s="182"/>
      <c r="J140" s="198" t="s">
        <v>3581</v>
      </c>
      <c r="K140" s="197" t="s">
        <v>3583</v>
      </c>
      <c r="L140" s="197" t="s">
        <v>3584</v>
      </c>
      <c r="M140" s="265" t="s">
        <v>3588</v>
      </c>
      <c r="N140" s="264" t="s">
        <v>3582</v>
      </c>
      <c r="P140" s="139" t="str">
        <f t="shared" si="17"/>
        <v>422</v>
      </c>
      <c r="Q140" s="139" t="str">
        <f t="shared" si="18"/>
        <v>42</v>
      </c>
      <c r="AA140" s="139" t="s">
        <v>2307</v>
      </c>
      <c r="AB140" s="139" t="s">
        <v>2308</v>
      </c>
    </row>
    <row r="141" spans="1:28">
      <c r="A141" s="149">
        <v>61</v>
      </c>
      <c r="B141" s="144" t="str">
        <f t="shared" si="14"/>
        <v>Donacije</v>
      </c>
      <c r="C141" s="149">
        <v>4222</v>
      </c>
      <c r="D141" s="144" t="str">
        <f t="shared" si="15"/>
        <v>Komunikacijska oprema</v>
      </c>
      <c r="E141" s="183" t="s">
        <v>801</v>
      </c>
      <c r="F141" s="144" t="str">
        <f t="shared" si="16"/>
        <v>NOVI PODPROJEKT</v>
      </c>
      <c r="G141" s="182">
        <v>10000</v>
      </c>
      <c r="H141" s="182">
        <v>5000</v>
      </c>
      <c r="I141" s="182"/>
      <c r="J141" s="198" t="s">
        <v>3581</v>
      </c>
      <c r="K141" s="197" t="s">
        <v>3583</v>
      </c>
      <c r="L141" s="197" t="s">
        <v>3584</v>
      </c>
      <c r="M141" s="265" t="s">
        <v>3588</v>
      </c>
      <c r="N141" s="264" t="s">
        <v>3582</v>
      </c>
      <c r="P141" s="139" t="str">
        <f t="shared" si="17"/>
        <v>422</v>
      </c>
      <c r="Q141" s="139" t="str">
        <f t="shared" si="18"/>
        <v>42</v>
      </c>
      <c r="AA141" s="139" t="s">
        <v>2309</v>
      </c>
      <c r="AB141" s="139" t="s">
        <v>2310</v>
      </c>
    </row>
    <row r="142" spans="1:28">
      <c r="A142" s="149">
        <v>61</v>
      </c>
      <c r="B142" s="144" t="str">
        <f t="shared" si="14"/>
        <v>Donacije</v>
      </c>
      <c r="C142" s="149">
        <v>4224</v>
      </c>
      <c r="D142" s="144" t="str">
        <f t="shared" si="15"/>
        <v>Medicinska i laboratorijska oprema</v>
      </c>
      <c r="E142" s="183" t="s">
        <v>801</v>
      </c>
      <c r="F142" s="144" t="str">
        <f t="shared" si="16"/>
        <v>NOVI PODPROJEKT</v>
      </c>
      <c r="G142" s="182"/>
      <c r="H142" s="182">
        <v>20000</v>
      </c>
      <c r="I142" s="182"/>
      <c r="J142" s="198" t="s">
        <v>3581</v>
      </c>
      <c r="K142" s="197" t="s">
        <v>3583</v>
      </c>
      <c r="L142" s="197" t="s">
        <v>3584</v>
      </c>
      <c r="M142" s="265" t="s">
        <v>3588</v>
      </c>
      <c r="N142" s="264" t="s">
        <v>3582</v>
      </c>
      <c r="P142" s="139" t="str">
        <f t="shared" si="17"/>
        <v>422</v>
      </c>
      <c r="Q142" s="139" t="str">
        <f t="shared" si="18"/>
        <v>42</v>
      </c>
      <c r="AA142" s="139" t="s">
        <v>2311</v>
      </c>
      <c r="AB142" s="139" t="s">
        <v>2312</v>
      </c>
    </row>
    <row r="143" spans="1:28">
      <c r="A143" s="149"/>
      <c r="B143" s="144" t="str">
        <f t="shared" si="14"/>
        <v/>
      </c>
      <c r="C143" s="149"/>
      <c r="D143" s="144" t="str">
        <f t="shared" si="15"/>
        <v/>
      </c>
      <c r="E143" s="183"/>
      <c r="F143" s="144" t="str">
        <f t="shared" si="16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7"/>
        <v/>
      </c>
      <c r="Q143" s="139" t="str">
        <f t="shared" si="18"/>
        <v/>
      </c>
      <c r="AA143" s="139" t="s">
        <v>2313</v>
      </c>
      <c r="AB143" s="139" t="s">
        <v>2314</v>
      </c>
    </row>
    <row r="144" spans="1:28">
      <c r="A144" s="149">
        <v>52</v>
      </c>
      <c r="B144" s="144" t="str">
        <f t="shared" si="14"/>
        <v>Ostale pomoći</v>
      </c>
      <c r="C144" s="149">
        <v>3111</v>
      </c>
      <c r="D144" s="144" t="str">
        <f t="shared" si="15"/>
        <v>Plaće za redovan rad</v>
      </c>
      <c r="E144" s="183" t="s">
        <v>801</v>
      </c>
      <c r="F144" s="144" t="str">
        <f t="shared" si="16"/>
        <v>NOVI PODPROJEKT</v>
      </c>
      <c r="G144" s="182">
        <v>302146</v>
      </c>
      <c r="H144" s="182"/>
      <c r="I144" s="182"/>
      <c r="J144" s="198" t="s">
        <v>3589</v>
      </c>
      <c r="K144" s="197" t="s">
        <v>3590</v>
      </c>
      <c r="L144" s="197" t="s">
        <v>3569</v>
      </c>
      <c r="M144" s="297" t="s">
        <v>3573</v>
      </c>
      <c r="N144" s="198" t="s">
        <v>3589</v>
      </c>
      <c r="P144" s="139" t="str">
        <f t="shared" si="17"/>
        <v>311</v>
      </c>
      <c r="Q144" s="139" t="str">
        <f t="shared" si="18"/>
        <v>31</v>
      </c>
      <c r="AA144" s="139" t="s">
        <v>2315</v>
      </c>
      <c r="AB144" s="139" t="s">
        <v>2316</v>
      </c>
    </row>
    <row r="145" spans="1:28">
      <c r="A145" s="149">
        <v>52</v>
      </c>
      <c r="B145" s="144" t="str">
        <f t="shared" ref="B145:B154" si="19">IFERROR(VLOOKUP(A145,$R$6:$S$23,2,FALSE),"")</f>
        <v>Ostale pomoći</v>
      </c>
      <c r="C145" s="149">
        <v>3121</v>
      </c>
      <c r="D145" s="144" t="str">
        <f t="shared" ref="D145:D154" si="20">IFERROR(VLOOKUP(C145,$U$5:$W$129,2,FALSE),"")</f>
        <v>Ostali rashodi za zaposlene</v>
      </c>
      <c r="E145" s="183" t="s">
        <v>801</v>
      </c>
      <c r="F145" s="144" t="str">
        <f t="shared" ref="F145:F154" si="21">IFERROR(VLOOKUP(E145,$AA$6:$AB$1018,2,FALSE),"")</f>
        <v>NOVI PODPROJEKT</v>
      </c>
      <c r="G145" s="182">
        <v>6000</v>
      </c>
      <c r="H145" s="182"/>
      <c r="I145" s="182"/>
      <c r="J145" s="198" t="s">
        <v>3589</v>
      </c>
      <c r="K145" s="197" t="s">
        <v>3590</v>
      </c>
      <c r="L145" s="197" t="s">
        <v>3569</v>
      </c>
      <c r="M145" s="297" t="s">
        <v>3573</v>
      </c>
      <c r="N145" s="198" t="s">
        <v>3589</v>
      </c>
      <c r="P145" s="139" t="str">
        <f t="shared" si="17"/>
        <v>312</v>
      </c>
      <c r="Q145" s="139" t="str">
        <f t="shared" si="18"/>
        <v>31</v>
      </c>
      <c r="AA145" s="139" t="s">
        <v>2317</v>
      </c>
      <c r="AB145" s="139" t="s">
        <v>2318</v>
      </c>
    </row>
    <row r="146" spans="1:28">
      <c r="A146" s="149">
        <v>52</v>
      </c>
      <c r="B146" s="144" t="str">
        <f t="shared" si="19"/>
        <v>Ostale pomoći</v>
      </c>
      <c r="C146" s="149">
        <v>3132</v>
      </c>
      <c r="D146" s="144" t="str">
        <f t="shared" si="20"/>
        <v>Doprinosi za obvezno zdravstveno osiguranje</v>
      </c>
      <c r="E146" s="183" t="s">
        <v>801</v>
      </c>
      <c r="F146" s="144" t="str">
        <f t="shared" si="21"/>
        <v>NOVI PODPROJEKT</v>
      </c>
      <c r="G146" s="182">
        <v>49854</v>
      </c>
      <c r="H146" s="182"/>
      <c r="I146" s="182"/>
      <c r="J146" s="198" t="s">
        <v>3589</v>
      </c>
      <c r="K146" s="197" t="s">
        <v>3590</v>
      </c>
      <c r="L146" s="197" t="s">
        <v>3569</v>
      </c>
      <c r="M146" s="297" t="s">
        <v>3573</v>
      </c>
      <c r="N146" s="198" t="s">
        <v>3589</v>
      </c>
      <c r="P146" s="139" t="str">
        <f t="shared" si="17"/>
        <v>313</v>
      </c>
      <c r="Q146" s="139" t="str">
        <f t="shared" si="18"/>
        <v>31</v>
      </c>
      <c r="AA146" s="139" t="s">
        <v>2319</v>
      </c>
      <c r="AB146" s="139" t="s">
        <v>2320</v>
      </c>
    </row>
    <row r="147" spans="1:28">
      <c r="A147" s="149">
        <v>52</v>
      </c>
      <c r="B147" s="144" t="str">
        <f t="shared" si="19"/>
        <v>Ostale pomoći</v>
      </c>
      <c r="C147" s="149">
        <v>3211</v>
      </c>
      <c r="D147" s="144" t="str">
        <f t="shared" si="20"/>
        <v>Službena putovanja</v>
      </c>
      <c r="E147" s="183" t="s">
        <v>801</v>
      </c>
      <c r="F147" s="144" t="str">
        <f t="shared" si="21"/>
        <v>NOVI PODPROJEKT</v>
      </c>
      <c r="G147" s="182">
        <v>66473</v>
      </c>
      <c r="H147" s="182"/>
      <c r="I147" s="182"/>
      <c r="J147" s="198" t="s">
        <v>3589</v>
      </c>
      <c r="K147" s="197" t="s">
        <v>3590</v>
      </c>
      <c r="L147" s="197" t="s">
        <v>3569</v>
      </c>
      <c r="M147" s="297" t="s">
        <v>3573</v>
      </c>
      <c r="N147" s="198" t="s">
        <v>3589</v>
      </c>
      <c r="P147" s="139" t="str">
        <f t="shared" si="17"/>
        <v>321</v>
      </c>
      <c r="Q147" s="139" t="str">
        <f t="shared" si="18"/>
        <v>32</v>
      </c>
      <c r="AA147" s="139" t="s">
        <v>2321</v>
      </c>
      <c r="AB147" s="139" t="s">
        <v>2322</v>
      </c>
    </row>
    <row r="148" spans="1:28">
      <c r="A148" s="149">
        <v>52</v>
      </c>
      <c r="B148" s="144" t="str">
        <f t="shared" si="19"/>
        <v>Ostale pomoći</v>
      </c>
      <c r="C148" s="149">
        <v>3233</v>
      </c>
      <c r="D148" s="144" t="str">
        <f t="shared" si="20"/>
        <v>Usluge promidžbe i informiranja</v>
      </c>
      <c r="E148" s="183" t="s">
        <v>801</v>
      </c>
      <c r="F148" s="144" t="str">
        <f t="shared" si="21"/>
        <v>NOVI PODPROJEKT</v>
      </c>
      <c r="G148" s="182">
        <v>500</v>
      </c>
      <c r="H148" s="182"/>
      <c r="I148" s="182"/>
      <c r="J148" s="198" t="s">
        <v>3589</v>
      </c>
      <c r="K148" s="197" t="s">
        <v>3590</v>
      </c>
      <c r="L148" s="197" t="s">
        <v>3569</v>
      </c>
      <c r="M148" s="297" t="s">
        <v>3573</v>
      </c>
      <c r="N148" s="198" t="s">
        <v>3589</v>
      </c>
      <c r="P148" s="139" t="str">
        <f t="shared" si="17"/>
        <v>323</v>
      </c>
      <c r="Q148" s="139" t="str">
        <f t="shared" si="18"/>
        <v>32</v>
      </c>
      <c r="AA148" s="139" t="s">
        <v>2323</v>
      </c>
      <c r="AB148" s="139" t="s">
        <v>2324</v>
      </c>
    </row>
    <row r="149" spans="1:28">
      <c r="A149" s="149">
        <v>52</v>
      </c>
      <c r="B149" s="144" t="str">
        <f t="shared" si="19"/>
        <v>Ostale pomoći</v>
      </c>
      <c r="C149" s="149">
        <v>3293</v>
      </c>
      <c r="D149" s="144" t="str">
        <f t="shared" si="20"/>
        <v>Reprezentacija</v>
      </c>
      <c r="E149" s="183" t="s">
        <v>801</v>
      </c>
      <c r="F149" s="144" t="str">
        <f t="shared" si="21"/>
        <v>NOVI PODPROJEKT</v>
      </c>
      <c r="G149" s="182">
        <v>5800</v>
      </c>
      <c r="H149" s="182"/>
      <c r="I149" s="182"/>
      <c r="J149" s="198" t="s">
        <v>3589</v>
      </c>
      <c r="K149" s="197" t="s">
        <v>3590</v>
      </c>
      <c r="L149" s="197" t="s">
        <v>3569</v>
      </c>
      <c r="M149" s="297" t="s">
        <v>3573</v>
      </c>
      <c r="N149" s="198" t="s">
        <v>3589</v>
      </c>
      <c r="P149" s="139" t="str">
        <f t="shared" si="17"/>
        <v>329</v>
      </c>
      <c r="Q149" s="139" t="str">
        <f t="shared" si="18"/>
        <v>32</v>
      </c>
      <c r="AA149" s="139" t="s">
        <v>2325</v>
      </c>
      <c r="AB149" s="139" t="s">
        <v>2326</v>
      </c>
    </row>
    <row r="150" spans="1:28">
      <c r="A150" s="149">
        <v>52</v>
      </c>
      <c r="B150" s="144" t="str">
        <f t="shared" si="19"/>
        <v>Ostale pomoći</v>
      </c>
      <c r="C150" s="149">
        <v>3721</v>
      </c>
      <c r="D150" s="144" t="str">
        <f t="shared" si="20"/>
        <v>Naknade građanima i kućanstvima u novcu</v>
      </c>
      <c r="E150" s="183" t="s">
        <v>801</v>
      </c>
      <c r="F150" s="144" t="str">
        <f t="shared" si="21"/>
        <v>NOVI PODPROJEKT</v>
      </c>
      <c r="G150" s="182">
        <v>20000</v>
      </c>
      <c r="H150" s="182"/>
      <c r="I150" s="182"/>
      <c r="J150" s="198" t="s">
        <v>3589</v>
      </c>
      <c r="K150" s="197" t="s">
        <v>3590</v>
      </c>
      <c r="L150" s="197" t="s">
        <v>3569</v>
      </c>
      <c r="M150" s="297" t="s">
        <v>3573</v>
      </c>
      <c r="N150" s="198" t="s">
        <v>3589</v>
      </c>
      <c r="P150" s="139" t="str">
        <f t="shared" si="17"/>
        <v>372</v>
      </c>
      <c r="Q150" s="139" t="str">
        <f t="shared" si="18"/>
        <v>37</v>
      </c>
      <c r="AA150" s="139" t="s">
        <v>2327</v>
      </c>
      <c r="AB150" s="139" t="s">
        <v>2264</v>
      </c>
    </row>
    <row r="151" spans="1:28">
      <c r="A151" s="149">
        <v>52</v>
      </c>
      <c r="B151" s="144" t="str">
        <f t="shared" si="19"/>
        <v>Ostale pomoći</v>
      </c>
      <c r="C151" s="149">
        <v>4221</v>
      </c>
      <c r="D151" s="144" t="str">
        <f t="shared" si="20"/>
        <v>Uredska oprema i namještaj</v>
      </c>
      <c r="E151" s="183" t="s">
        <v>801</v>
      </c>
      <c r="F151" s="144" t="str">
        <f t="shared" si="21"/>
        <v>NOVI PODPROJEKT</v>
      </c>
      <c r="G151" s="182">
        <v>17399</v>
      </c>
      <c r="H151" s="182"/>
      <c r="I151" s="182"/>
      <c r="J151" s="198" t="s">
        <v>3589</v>
      </c>
      <c r="K151" s="197" t="s">
        <v>3590</v>
      </c>
      <c r="L151" s="197" t="s">
        <v>3569</v>
      </c>
      <c r="M151" s="297" t="s">
        <v>3573</v>
      </c>
      <c r="N151" s="198" t="s">
        <v>3589</v>
      </c>
      <c r="P151" s="139" t="str">
        <f t="shared" si="17"/>
        <v>422</v>
      </c>
      <c r="Q151" s="139" t="str">
        <f t="shared" si="18"/>
        <v>42</v>
      </c>
      <c r="AA151" s="139" t="s">
        <v>2328</v>
      </c>
      <c r="AB151" s="139" t="s">
        <v>2329</v>
      </c>
    </row>
    <row r="152" spans="1:28">
      <c r="A152" s="149">
        <v>52</v>
      </c>
      <c r="B152" s="144" t="str">
        <f t="shared" si="19"/>
        <v>Ostale pomoći</v>
      </c>
      <c r="C152" s="149">
        <v>4241</v>
      </c>
      <c r="D152" s="144" t="str">
        <f t="shared" si="20"/>
        <v>Knjige</v>
      </c>
      <c r="E152" s="183" t="s">
        <v>801</v>
      </c>
      <c r="F152" s="144" t="str">
        <f t="shared" si="21"/>
        <v>NOVI PODPROJEKT</v>
      </c>
      <c r="G152" s="182">
        <v>5000</v>
      </c>
      <c r="H152" s="182"/>
      <c r="I152" s="182"/>
      <c r="J152" s="198" t="s">
        <v>3589</v>
      </c>
      <c r="K152" s="197" t="s">
        <v>3590</v>
      </c>
      <c r="L152" s="197" t="s">
        <v>3569</v>
      </c>
      <c r="M152" s="297" t="s">
        <v>3573</v>
      </c>
      <c r="N152" s="198" t="s">
        <v>3589</v>
      </c>
      <c r="P152" s="139" t="str">
        <f t="shared" si="17"/>
        <v>424</v>
      </c>
      <c r="Q152" s="139" t="str">
        <f t="shared" si="18"/>
        <v>42</v>
      </c>
      <c r="AA152" s="139" t="s">
        <v>2330</v>
      </c>
      <c r="AB152" s="139" t="s">
        <v>2331</v>
      </c>
    </row>
    <row r="153" spans="1:28">
      <c r="A153" s="149"/>
      <c r="B153" s="144"/>
      <c r="C153" s="149"/>
      <c r="D153" s="144" t="str">
        <f t="shared" si="20"/>
        <v/>
      </c>
      <c r="E153" s="183"/>
      <c r="F153" s="144"/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7"/>
        <v/>
      </c>
      <c r="Q153" s="139" t="str">
        <f t="shared" si="18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9"/>
        <v/>
      </c>
      <c r="C154" s="149"/>
      <c r="D154" s="144" t="str">
        <f t="shared" si="20"/>
        <v/>
      </c>
      <c r="E154" s="183"/>
      <c r="F154" s="144" t="str">
        <f t="shared" si="21"/>
        <v/>
      </c>
      <c r="G154" s="182"/>
      <c r="H154" s="182"/>
      <c r="I154" s="182"/>
      <c r="J154" s="198"/>
      <c r="K154" s="267"/>
      <c r="L154" s="267"/>
      <c r="M154" s="198"/>
      <c r="N154" s="198"/>
      <c r="P154" s="139" t="str">
        <f t="shared" si="17"/>
        <v/>
      </c>
      <c r="Q154" s="139" t="str">
        <f t="shared" si="18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ref="B155:B160" si="22">IFERROR(VLOOKUP(A155,$R$6:$S$23,2,FALSE),"")</f>
        <v/>
      </c>
      <c r="C155" s="149"/>
      <c r="D155" s="144" t="str">
        <f t="shared" ref="D155:D160" si="23">IFERROR(VLOOKUP(C155,$U$5:$W$129,2,FALSE),"")</f>
        <v/>
      </c>
      <c r="E155" s="183"/>
      <c r="F155" s="144" t="str">
        <f t="shared" ref="F155:F160" si="24">IFERROR(VLOOKUP(E155,$AA$6:$AB$1018,2,FALSE),"")</f>
        <v/>
      </c>
      <c r="G155" s="182"/>
      <c r="H155" s="182"/>
      <c r="I155" s="182"/>
      <c r="J155" s="198"/>
      <c r="K155" s="267"/>
      <c r="L155" s="267"/>
      <c r="M155" s="198"/>
      <c r="N155" s="198"/>
      <c r="P155" s="139" t="str">
        <f t="shared" si="17"/>
        <v/>
      </c>
      <c r="Q155" s="139" t="str">
        <f t="shared" si="18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22"/>
        <v/>
      </c>
      <c r="C156" s="149"/>
      <c r="D156" s="144" t="str">
        <f t="shared" si="23"/>
        <v/>
      </c>
      <c r="E156" s="183"/>
      <c r="F156" s="144" t="str">
        <f t="shared" si="24"/>
        <v/>
      </c>
      <c r="G156" s="182"/>
      <c r="H156" s="182"/>
      <c r="I156" s="182"/>
      <c r="J156" s="198"/>
      <c r="K156" s="267"/>
      <c r="L156" s="267"/>
      <c r="M156" s="198"/>
      <c r="N156" s="198"/>
      <c r="P156" s="139" t="str">
        <f t="shared" si="17"/>
        <v/>
      </c>
      <c r="Q156" s="139" t="str">
        <f t="shared" si="18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22"/>
        <v/>
      </c>
      <c r="C157" s="149"/>
      <c r="D157" s="144" t="str">
        <f t="shared" si="23"/>
        <v/>
      </c>
      <c r="E157" s="183"/>
      <c r="F157" s="144" t="str">
        <f t="shared" si="24"/>
        <v/>
      </c>
      <c r="G157" s="182"/>
      <c r="H157" s="182"/>
      <c r="I157" s="182"/>
      <c r="J157" s="198"/>
      <c r="K157" s="267"/>
      <c r="L157" s="267"/>
      <c r="M157" s="198"/>
      <c r="N157" s="198"/>
      <c r="P157" s="139" t="str">
        <f t="shared" si="17"/>
        <v/>
      </c>
      <c r="Q157" s="139" t="str">
        <f t="shared" si="18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22"/>
        <v/>
      </c>
      <c r="C158" s="149"/>
      <c r="D158" s="144" t="str">
        <f t="shared" si="23"/>
        <v/>
      </c>
      <c r="E158" s="183"/>
      <c r="F158" s="144" t="str">
        <f t="shared" si="24"/>
        <v/>
      </c>
      <c r="G158" s="182"/>
      <c r="H158" s="182"/>
      <c r="I158" s="182"/>
      <c r="J158" s="198"/>
      <c r="K158" s="267"/>
      <c r="L158" s="267"/>
      <c r="M158" s="198"/>
      <c r="N158" s="198"/>
      <c r="P158" s="139" t="str">
        <f t="shared" si="17"/>
        <v/>
      </c>
      <c r="Q158" s="139" t="str">
        <f t="shared" si="18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22"/>
        <v/>
      </c>
      <c r="C159" s="149"/>
      <c r="D159" s="144" t="str">
        <f t="shared" si="23"/>
        <v/>
      </c>
      <c r="E159" s="183"/>
      <c r="F159" s="144" t="str">
        <f t="shared" si="24"/>
        <v/>
      </c>
      <c r="G159" s="182"/>
      <c r="H159" s="182"/>
      <c r="I159" s="182"/>
      <c r="J159" s="198"/>
      <c r="K159" s="267"/>
      <c r="L159" s="267"/>
      <c r="M159" s="198"/>
      <c r="N159" s="198"/>
      <c r="P159" s="139" t="str">
        <f t="shared" si="17"/>
        <v/>
      </c>
      <c r="Q159" s="139" t="str">
        <f t="shared" si="18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22"/>
        <v/>
      </c>
      <c r="C160" s="149"/>
      <c r="D160" s="144" t="str">
        <f t="shared" si="23"/>
        <v/>
      </c>
      <c r="E160" s="183"/>
      <c r="F160" s="144" t="str">
        <f t="shared" si="24"/>
        <v/>
      </c>
      <c r="G160" s="182"/>
      <c r="H160" s="182"/>
      <c r="I160" s="182"/>
      <c r="J160" s="198"/>
      <c r="K160" s="267"/>
      <c r="L160" s="267"/>
      <c r="M160" s="198"/>
      <c r="N160" s="198"/>
      <c r="P160" s="139" t="str">
        <f t="shared" si="17"/>
        <v/>
      </c>
      <c r="Q160" s="139" t="str">
        <f t="shared" si="18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4"/>
        <v/>
      </c>
      <c r="C161" s="149"/>
      <c r="D161" s="144" t="str">
        <f t="shared" si="15"/>
        <v/>
      </c>
      <c r="E161" s="183"/>
      <c r="F161" s="144" t="str">
        <f t="shared" si="16"/>
        <v/>
      </c>
      <c r="G161" s="182"/>
      <c r="H161" s="182"/>
      <c r="I161" s="182"/>
      <c r="J161" s="198"/>
      <c r="K161" s="267"/>
      <c r="L161" s="267"/>
      <c r="M161" s="198"/>
      <c r="N161" s="198"/>
      <c r="P161" s="139" t="str">
        <f t="shared" si="17"/>
        <v/>
      </c>
      <c r="Q161" s="139" t="str">
        <f t="shared" si="18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4"/>
        <v/>
      </c>
      <c r="C162" s="149"/>
      <c r="D162" s="144" t="str">
        <f t="shared" si="15"/>
        <v/>
      </c>
      <c r="E162" s="183"/>
      <c r="F162" s="144" t="str">
        <f t="shared" si="16"/>
        <v/>
      </c>
      <c r="G162" s="182"/>
      <c r="H162" s="182"/>
      <c r="I162" s="182"/>
      <c r="J162" s="198"/>
      <c r="K162" s="267"/>
      <c r="L162" s="267"/>
      <c r="M162" s="198"/>
      <c r="N162" s="198"/>
      <c r="P162" s="139" t="str">
        <f t="shared" si="17"/>
        <v/>
      </c>
      <c r="Q162" s="139" t="str">
        <f t="shared" si="18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4"/>
        <v/>
      </c>
      <c r="C163" s="149"/>
      <c r="D163" s="144" t="str">
        <f t="shared" si="15"/>
        <v/>
      </c>
      <c r="E163" s="183"/>
      <c r="F163" s="144" t="str">
        <f t="shared" si="16"/>
        <v/>
      </c>
      <c r="G163" s="182"/>
      <c r="H163" s="182"/>
      <c r="I163" s="182"/>
      <c r="J163" s="198"/>
      <c r="K163" s="267"/>
      <c r="L163" s="267"/>
      <c r="M163" s="198"/>
      <c r="N163" s="198"/>
      <c r="P163" s="139" t="str">
        <f t="shared" si="17"/>
        <v/>
      </c>
      <c r="Q163" s="139" t="str">
        <f t="shared" si="18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4"/>
        <v/>
      </c>
      <c r="C164" s="149"/>
      <c r="D164" s="144" t="str">
        <f t="shared" si="15"/>
        <v/>
      </c>
      <c r="E164" s="183"/>
      <c r="F164" s="144" t="str">
        <f t="shared" si="16"/>
        <v/>
      </c>
      <c r="G164" s="182"/>
      <c r="H164" s="182"/>
      <c r="I164" s="182"/>
      <c r="J164" s="198"/>
      <c r="K164" s="267"/>
      <c r="L164" s="267"/>
      <c r="M164" s="198"/>
      <c r="N164" s="198"/>
      <c r="P164" s="139" t="str">
        <f t="shared" si="17"/>
        <v/>
      </c>
      <c r="Q164" s="139" t="str">
        <f t="shared" si="18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4"/>
        <v/>
      </c>
      <c r="C165" s="149"/>
      <c r="D165" s="144" t="str">
        <f t="shared" si="15"/>
        <v/>
      </c>
      <c r="E165" s="183"/>
      <c r="F165" s="144" t="str">
        <f t="shared" si="16"/>
        <v/>
      </c>
      <c r="G165" s="182"/>
      <c r="H165" s="182"/>
      <c r="I165" s="182"/>
      <c r="J165" s="198"/>
      <c r="K165" s="267"/>
      <c r="L165" s="267"/>
      <c r="M165" s="198"/>
      <c r="N165" s="198"/>
      <c r="P165" s="139" t="str">
        <f t="shared" si="17"/>
        <v/>
      </c>
      <c r="Q165" s="139" t="str">
        <f t="shared" si="18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4"/>
        <v/>
      </c>
      <c r="C166" s="149"/>
      <c r="D166" s="144" t="str">
        <f t="shared" si="15"/>
        <v/>
      </c>
      <c r="E166" s="183"/>
      <c r="F166" s="144" t="str">
        <f t="shared" si="16"/>
        <v/>
      </c>
      <c r="G166" s="182"/>
      <c r="H166" s="182"/>
      <c r="I166" s="182"/>
      <c r="J166" s="198"/>
      <c r="K166" s="267"/>
      <c r="L166" s="267"/>
      <c r="M166" s="198"/>
      <c r="N166" s="198"/>
      <c r="P166" s="139" t="str">
        <f t="shared" si="17"/>
        <v/>
      </c>
      <c r="Q166" s="139" t="str">
        <f t="shared" si="18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4"/>
        <v/>
      </c>
      <c r="C167" s="149"/>
      <c r="D167" s="144" t="str">
        <f t="shared" si="15"/>
        <v/>
      </c>
      <c r="E167" s="183"/>
      <c r="F167" s="144" t="str">
        <f t="shared" si="16"/>
        <v/>
      </c>
      <c r="G167" s="182"/>
      <c r="H167" s="182"/>
      <c r="I167" s="182"/>
      <c r="J167" s="198"/>
      <c r="K167" s="267"/>
      <c r="L167" s="267"/>
      <c r="M167" s="198"/>
      <c r="N167" s="198"/>
      <c r="P167" s="139" t="str">
        <f t="shared" si="17"/>
        <v/>
      </c>
      <c r="Q167" s="139" t="str">
        <f t="shared" si="18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4"/>
        <v/>
      </c>
      <c r="C168" s="149"/>
      <c r="D168" s="144" t="str">
        <f t="shared" si="15"/>
        <v/>
      </c>
      <c r="E168" s="183"/>
      <c r="F168" s="144" t="str">
        <f t="shared" si="16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7"/>
        <v/>
      </c>
      <c r="Q168" s="139" t="str">
        <f t="shared" si="18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4"/>
        <v/>
      </c>
      <c r="C169" s="149"/>
      <c r="D169" s="144" t="str">
        <f t="shared" si="15"/>
        <v/>
      </c>
      <c r="E169" s="183"/>
      <c r="F169" s="144" t="str">
        <f t="shared" si="16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7"/>
        <v/>
      </c>
      <c r="Q169" s="139" t="str">
        <f t="shared" si="18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4"/>
        <v/>
      </c>
      <c r="C170" s="149"/>
      <c r="D170" s="144" t="str">
        <f t="shared" si="15"/>
        <v/>
      </c>
      <c r="E170" s="183"/>
      <c r="F170" s="144" t="str">
        <f t="shared" si="16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7"/>
        <v/>
      </c>
      <c r="Q170" s="139" t="str">
        <f t="shared" si="18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4"/>
        <v/>
      </c>
      <c r="C171" s="149"/>
      <c r="D171" s="144" t="str">
        <f t="shared" si="15"/>
        <v/>
      </c>
      <c r="E171" s="183"/>
      <c r="F171" s="144" t="str">
        <f t="shared" si="16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7"/>
        <v/>
      </c>
      <c r="Q171" s="139" t="str">
        <f t="shared" si="18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4"/>
        <v/>
      </c>
      <c r="C172" s="149"/>
      <c r="D172" s="144" t="str">
        <f t="shared" si="15"/>
        <v/>
      </c>
      <c r="E172" s="183"/>
      <c r="F172" s="144" t="str">
        <f t="shared" si="16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7"/>
        <v/>
      </c>
      <c r="Q172" s="139" t="str">
        <f t="shared" si="18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4"/>
        <v/>
      </c>
      <c r="C173" s="149"/>
      <c r="D173" s="144" t="str">
        <f t="shared" si="15"/>
        <v/>
      </c>
      <c r="E173" s="183"/>
      <c r="F173" s="144" t="str">
        <f t="shared" si="16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7"/>
        <v/>
      </c>
      <c r="Q173" s="139" t="str">
        <f t="shared" si="18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4"/>
        <v/>
      </c>
      <c r="C174" s="149"/>
      <c r="D174" s="144"/>
      <c r="E174" s="183"/>
      <c r="F174" s="144"/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7"/>
        <v/>
      </c>
      <c r="Q174" s="139" t="str">
        <f t="shared" si="18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4"/>
        <v/>
      </c>
      <c r="C175" s="149"/>
      <c r="D175" s="144" t="str">
        <f t="shared" si="15"/>
        <v/>
      </c>
      <c r="E175" s="183"/>
      <c r="F175" s="144" t="str">
        <f t="shared" si="16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7"/>
        <v/>
      </c>
      <c r="Q175" s="139" t="str">
        <f t="shared" si="18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4"/>
        <v/>
      </c>
      <c r="C176" s="149"/>
      <c r="D176" s="144" t="str">
        <f t="shared" si="15"/>
        <v/>
      </c>
      <c r="E176" s="183"/>
      <c r="F176" s="144" t="str">
        <f t="shared" si="16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7"/>
        <v/>
      </c>
      <c r="Q176" s="139" t="str">
        <f t="shared" si="18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ref="B177:B183" si="25">IFERROR(VLOOKUP(A177,$R$6:$S$23,2,FALSE),"")</f>
        <v/>
      </c>
      <c r="C177" s="149"/>
      <c r="D177" s="144" t="str">
        <f t="shared" si="15"/>
        <v/>
      </c>
      <c r="E177" s="183"/>
      <c r="F177" s="144" t="str">
        <f t="shared" si="16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7"/>
        <v/>
      </c>
      <c r="Q177" s="139" t="str">
        <f t="shared" si="18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25"/>
        <v/>
      </c>
      <c r="C178" s="149"/>
      <c r="D178" s="144" t="str">
        <f t="shared" si="15"/>
        <v/>
      </c>
      <c r="E178" s="183"/>
      <c r="F178" s="144" t="str">
        <f t="shared" si="16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7"/>
        <v/>
      </c>
      <c r="Q178" s="139" t="str">
        <f t="shared" si="18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25"/>
        <v/>
      </c>
      <c r="C179" s="149"/>
      <c r="D179" s="144" t="str">
        <f t="shared" si="15"/>
        <v/>
      </c>
      <c r="E179" s="183"/>
      <c r="F179" s="144" t="str">
        <f t="shared" si="16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7"/>
        <v/>
      </c>
      <c r="Q179" s="139" t="str">
        <f t="shared" si="18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25"/>
        <v/>
      </c>
      <c r="C180" s="149"/>
      <c r="D180" s="144" t="str">
        <f t="shared" si="15"/>
        <v/>
      </c>
      <c r="E180" s="183"/>
      <c r="F180" s="144" t="str">
        <f t="shared" si="16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7"/>
        <v/>
      </c>
      <c r="Q180" s="139" t="str">
        <f t="shared" si="18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25"/>
        <v/>
      </c>
      <c r="C181" s="149"/>
      <c r="D181" s="144"/>
      <c r="E181" s="183"/>
      <c r="F181" s="144" t="str">
        <f t="shared" si="16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7"/>
        <v/>
      </c>
      <c r="Q181" s="139" t="str">
        <f t="shared" si="18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25"/>
        <v/>
      </c>
      <c r="C182" s="149"/>
      <c r="D182" s="144" t="str">
        <f t="shared" si="15"/>
        <v/>
      </c>
      <c r="E182" s="183"/>
      <c r="F182" s="144" t="str">
        <f t="shared" si="16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7"/>
        <v/>
      </c>
      <c r="Q182" s="139" t="str">
        <f t="shared" si="18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25"/>
        <v/>
      </c>
      <c r="C183" s="149"/>
      <c r="D183" s="144" t="str">
        <f t="shared" si="15"/>
        <v/>
      </c>
      <c r="E183" s="183"/>
      <c r="F183" s="144" t="str">
        <f t="shared" si="16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7"/>
        <v/>
      </c>
      <c r="Q183" s="139" t="str">
        <f t="shared" si="18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4"/>
        <v/>
      </c>
      <c r="C184" s="149"/>
      <c r="D184" s="144" t="str">
        <f t="shared" si="15"/>
        <v/>
      </c>
      <c r="E184" s="183"/>
      <c r="F184" s="144" t="str">
        <f t="shared" si="16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7"/>
        <v/>
      </c>
      <c r="Q184" s="139" t="str">
        <f t="shared" si="18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4"/>
        <v/>
      </c>
      <c r="C185" s="149"/>
      <c r="D185" s="144" t="str">
        <f t="shared" si="15"/>
        <v/>
      </c>
      <c r="E185" s="183"/>
      <c r="F185" s="144" t="str">
        <f t="shared" si="16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7"/>
        <v/>
      </c>
      <c r="Q185" s="139" t="str">
        <f t="shared" si="18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4"/>
        <v/>
      </c>
      <c r="C186" s="149"/>
      <c r="D186" s="144" t="str">
        <f t="shared" si="15"/>
        <v/>
      </c>
      <c r="E186" s="183"/>
      <c r="F186" s="144" t="str">
        <f t="shared" si="16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7"/>
        <v/>
      </c>
      <c r="Q186" s="139" t="str">
        <f t="shared" si="18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4"/>
        <v/>
      </c>
      <c r="C187" s="149"/>
      <c r="D187" s="144" t="str">
        <f t="shared" si="15"/>
        <v/>
      </c>
      <c r="E187" s="183"/>
      <c r="F187" s="144" t="str">
        <f t="shared" si="16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7"/>
        <v/>
      </c>
      <c r="Q187" s="139" t="str">
        <f t="shared" si="18"/>
        <v/>
      </c>
      <c r="AA187" s="139" t="s">
        <v>2400</v>
      </c>
      <c r="AB187" s="139" t="s">
        <v>2401</v>
      </c>
    </row>
    <row r="188" spans="1:28">
      <c r="A188" s="149"/>
      <c r="B188" s="144" t="str">
        <f>IFERROR(VLOOKUP(A188,$R$6:$S$23,2,FALSE),"")</f>
        <v/>
      </c>
      <c r="C188" s="149"/>
      <c r="D188" s="144" t="str">
        <f t="shared" si="15"/>
        <v/>
      </c>
      <c r="E188" s="183"/>
      <c r="F188" s="144" t="str">
        <f t="shared" si="16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7"/>
        <v/>
      </c>
      <c r="Q188" s="139" t="str">
        <f t="shared" si="18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4"/>
        <v/>
      </c>
      <c r="C189" s="149"/>
      <c r="D189" s="144" t="str">
        <f t="shared" si="15"/>
        <v/>
      </c>
      <c r="E189" s="183"/>
      <c r="F189" s="144" t="str">
        <f t="shared" si="16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7"/>
        <v/>
      </c>
      <c r="Q189" s="139" t="str">
        <f t="shared" si="18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4"/>
        <v/>
      </c>
      <c r="C190" s="149"/>
      <c r="D190" s="144" t="str">
        <f t="shared" si="15"/>
        <v/>
      </c>
      <c r="E190" s="183"/>
      <c r="F190" s="144" t="str">
        <f t="shared" si="16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7"/>
        <v/>
      </c>
      <c r="Q190" s="139" t="str">
        <f t="shared" si="18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4"/>
        <v/>
      </c>
      <c r="C191" s="149"/>
      <c r="D191" s="144" t="str">
        <f t="shared" si="15"/>
        <v/>
      </c>
      <c r="E191" s="183"/>
      <c r="F191" s="144" t="str">
        <f t="shared" si="16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7"/>
        <v/>
      </c>
      <c r="Q191" s="139" t="str">
        <f t="shared" si="18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4"/>
        <v/>
      </c>
      <c r="C192" s="149"/>
      <c r="D192" s="144" t="str">
        <f t="shared" si="15"/>
        <v/>
      </c>
      <c r="E192" s="183"/>
      <c r="F192" s="144" t="str">
        <f t="shared" si="16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7"/>
        <v/>
      </c>
      <c r="Q192" s="139" t="str">
        <f t="shared" si="18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4"/>
        <v/>
      </c>
      <c r="C193" s="149"/>
      <c r="D193" s="144" t="str">
        <f t="shared" si="15"/>
        <v/>
      </c>
      <c r="E193" s="183"/>
      <c r="F193" s="144" t="str">
        <f t="shared" si="16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7"/>
        <v/>
      </c>
      <c r="Q193" s="139" t="str">
        <f t="shared" si="18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4"/>
        <v/>
      </c>
      <c r="C194" s="149"/>
      <c r="D194" s="144" t="str">
        <f t="shared" si="15"/>
        <v/>
      </c>
      <c r="E194" s="183"/>
      <c r="F194" s="144" t="str">
        <f t="shared" si="16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7"/>
        <v/>
      </c>
      <c r="Q194" s="139" t="str">
        <f t="shared" si="18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4"/>
        <v/>
      </c>
      <c r="C195" s="149"/>
      <c r="D195" s="144" t="str">
        <f t="shared" si="15"/>
        <v/>
      </c>
      <c r="E195" s="183"/>
      <c r="F195" s="144" t="str">
        <f t="shared" si="16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7"/>
        <v/>
      </c>
      <c r="Q195" s="139" t="str">
        <f t="shared" si="18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6">IFERROR(VLOOKUP(A196,$R$6:$S$23,2,FALSE),"")</f>
        <v/>
      </c>
      <c r="C196" s="149"/>
      <c r="D196" s="144" t="str">
        <f t="shared" ref="D196:D259" si="27">IFERROR(VLOOKUP(C196,$U$5:$W$129,2,FALSE),"")</f>
        <v/>
      </c>
      <c r="E196" s="183"/>
      <c r="F196" s="144" t="str">
        <f t="shared" ref="F196:F259" si="28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9">LEFT(C196,3)</f>
        <v/>
      </c>
      <c r="Q196" s="139" t="str">
        <f t="shared" ref="Q196:Q259" si="30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6"/>
        <v/>
      </c>
      <c r="C197" s="149"/>
      <c r="D197" s="144" t="str">
        <f t="shared" si="27"/>
        <v/>
      </c>
      <c r="E197" s="183"/>
      <c r="F197" s="144" t="str">
        <f t="shared" si="28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9"/>
        <v/>
      </c>
      <c r="Q197" s="139" t="str">
        <f t="shared" si="30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6"/>
        <v/>
      </c>
      <c r="C198" s="149"/>
      <c r="D198" s="144" t="str">
        <f t="shared" si="27"/>
        <v/>
      </c>
      <c r="E198" s="183"/>
      <c r="F198" s="144" t="str">
        <f t="shared" si="28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9"/>
        <v/>
      </c>
      <c r="Q198" s="139" t="str">
        <f t="shared" si="30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6"/>
        <v/>
      </c>
      <c r="C199" s="149"/>
      <c r="D199" s="144" t="str">
        <f t="shared" si="27"/>
        <v/>
      </c>
      <c r="E199" s="183"/>
      <c r="F199" s="144" t="str">
        <f t="shared" si="28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9"/>
        <v/>
      </c>
      <c r="Q199" s="139" t="str">
        <f t="shared" si="30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6"/>
        <v/>
      </c>
      <c r="C200" s="149"/>
      <c r="D200" s="144" t="str">
        <f t="shared" si="27"/>
        <v/>
      </c>
      <c r="E200" s="183"/>
      <c r="F200" s="144" t="str">
        <f t="shared" si="28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9"/>
        <v/>
      </c>
      <c r="Q200" s="139" t="str">
        <f t="shared" si="30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6"/>
        <v/>
      </c>
      <c r="C201" s="149"/>
      <c r="D201" s="144" t="str">
        <f t="shared" si="27"/>
        <v/>
      </c>
      <c r="E201" s="183"/>
      <c r="F201" s="144" t="str">
        <f t="shared" si="28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9"/>
        <v/>
      </c>
      <c r="Q201" s="139" t="str">
        <f t="shared" si="30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6"/>
        <v/>
      </c>
      <c r="C202" s="149"/>
      <c r="D202" s="144" t="str">
        <f t="shared" si="27"/>
        <v/>
      </c>
      <c r="E202" s="183"/>
      <c r="F202" s="144" t="str">
        <f t="shared" si="28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9"/>
        <v/>
      </c>
      <c r="Q202" s="139" t="str">
        <f t="shared" si="30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6"/>
        <v/>
      </c>
      <c r="C203" s="149"/>
      <c r="D203" s="144" t="str">
        <f t="shared" si="27"/>
        <v/>
      </c>
      <c r="E203" s="183"/>
      <c r="F203" s="144" t="str">
        <f t="shared" si="28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9"/>
        <v/>
      </c>
      <c r="Q203" s="139" t="str">
        <f t="shared" si="30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6"/>
        <v/>
      </c>
      <c r="C204" s="149"/>
      <c r="D204" s="144" t="str">
        <f t="shared" si="27"/>
        <v/>
      </c>
      <c r="E204" s="183"/>
      <c r="F204" s="144" t="str">
        <f t="shared" si="28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9"/>
        <v/>
      </c>
      <c r="Q204" s="139" t="str">
        <f t="shared" si="30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6"/>
        <v/>
      </c>
      <c r="C205" s="149"/>
      <c r="D205" s="144" t="str">
        <f t="shared" si="27"/>
        <v/>
      </c>
      <c r="E205" s="183"/>
      <c r="F205" s="144" t="str">
        <f t="shared" si="28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9"/>
        <v/>
      </c>
      <c r="Q205" s="139" t="str">
        <f t="shared" si="30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6"/>
        <v/>
      </c>
      <c r="C206" s="149"/>
      <c r="D206" s="144" t="str">
        <f t="shared" si="27"/>
        <v/>
      </c>
      <c r="E206" s="183"/>
      <c r="F206" s="144" t="str">
        <f t="shared" si="28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9"/>
        <v/>
      </c>
      <c r="Q206" s="139" t="str">
        <f t="shared" si="30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6"/>
        <v/>
      </c>
      <c r="C207" s="149"/>
      <c r="D207" s="144" t="str">
        <f t="shared" si="27"/>
        <v/>
      </c>
      <c r="E207" s="183"/>
      <c r="F207" s="144" t="str">
        <f t="shared" si="28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9"/>
        <v/>
      </c>
      <c r="Q207" s="139" t="str">
        <f t="shared" si="30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6"/>
        <v/>
      </c>
      <c r="C208" s="149"/>
      <c r="D208" s="144" t="str">
        <f t="shared" si="27"/>
        <v/>
      </c>
      <c r="E208" s="183"/>
      <c r="F208" s="144" t="str">
        <f t="shared" si="28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9"/>
        <v/>
      </c>
      <c r="Q208" s="139" t="str">
        <f t="shared" si="30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6"/>
        <v/>
      </c>
      <c r="C209" s="149"/>
      <c r="D209" s="144" t="str">
        <f t="shared" si="27"/>
        <v/>
      </c>
      <c r="E209" s="183"/>
      <c r="F209" s="144" t="str">
        <f t="shared" si="28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9"/>
        <v/>
      </c>
      <c r="Q209" s="139" t="str">
        <f t="shared" si="30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6"/>
        <v/>
      </c>
      <c r="C210" s="149"/>
      <c r="D210" s="144" t="str">
        <f t="shared" si="27"/>
        <v/>
      </c>
      <c r="E210" s="183"/>
      <c r="F210" s="144" t="str">
        <f t="shared" si="28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9"/>
        <v/>
      </c>
      <c r="Q210" s="139" t="str">
        <f t="shared" si="30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6"/>
        <v/>
      </c>
      <c r="C211" s="149"/>
      <c r="D211" s="144" t="str">
        <f t="shared" si="27"/>
        <v/>
      </c>
      <c r="E211" s="183"/>
      <c r="F211" s="144" t="str">
        <f t="shared" si="28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9"/>
        <v/>
      </c>
      <c r="Q211" s="139" t="str">
        <f t="shared" si="30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6"/>
        <v/>
      </c>
      <c r="C212" s="149"/>
      <c r="D212" s="144" t="str">
        <f t="shared" si="27"/>
        <v/>
      </c>
      <c r="E212" s="183"/>
      <c r="F212" s="144" t="str">
        <f t="shared" si="28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9"/>
        <v/>
      </c>
      <c r="Q212" s="139" t="str">
        <f t="shared" si="30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6"/>
        <v/>
      </c>
      <c r="C213" s="149"/>
      <c r="D213" s="144" t="str">
        <f t="shared" si="27"/>
        <v/>
      </c>
      <c r="E213" s="183"/>
      <c r="F213" s="144" t="str">
        <f t="shared" si="28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9"/>
        <v/>
      </c>
      <c r="Q213" s="139" t="str">
        <f t="shared" si="30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6"/>
        <v/>
      </c>
      <c r="C214" s="149"/>
      <c r="D214" s="144" t="str">
        <f t="shared" si="27"/>
        <v/>
      </c>
      <c r="E214" s="183"/>
      <c r="F214" s="144" t="str">
        <f t="shared" si="28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9"/>
        <v/>
      </c>
      <c r="Q214" s="139" t="str">
        <f t="shared" si="30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6"/>
        <v/>
      </c>
      <c r="C215" s="149"/>
      <c r="D215" s="144" t="str">
        <f t="shared" si="27"/>
        <v/>
      </c>
      <c r="E215" s="183"/>
      <c r="F215" s="144" t="str">
        <f t="shared" si="28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9"/>
        <v/>
      </c>
      <c r="Q215" s="139" t="str">
        <f t="shared" si="30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6"/>
        <v/>
      </c>
      <c r="C216" s="149"/>
      <c r="D216" s="144" t="str">
        <f t="shared" si="27"/>
        <v/>
      </c>
      <c r="E216" s="183"/>
      <c r="F216" s="144" t="str">
        <f t="shared" si="28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9"/>
        <v/>
      </c>
      <c r="Q216" s="139" t="str">
        <f t="shared" si="30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6"/>
        <v/>
      </c>
      <c r="C217" s="149"/>
      <c r="D217" s="144" t="str">
        <f t="shared" si="27"/>
        <v/>
      </c>
      <c r="E217" s="183"/>
      <c r="F217" s="144" t="str">
        <f t="shared" si="28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9"/>
        <v/>
      </c>
      <c r="Q217" s="139" t="str">
        <f t="shared" si="30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6"/>
        <v/>
      </c>
      <c r="C218" s="149"/>
      <c r="D218" s="144" t="str">
        <f t="shared" si="27"/>
        <v/>
      </c>
      <c r="E218" s="183"/>
      <c r="F218" s="144" t="str">
        <f t="shared" si="28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9"/>
        <v/>
      </c>
      <c r="Q218" s="139" t="str">
        <f t="shared" si="30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6"/>
        <v/>
      </c>
      <c r="C219" s="149"/>
      <c r="D219" s="144" t="str">
        <f t="shared" si="27"/>
        <v/>
      </c>
      <c r="E219" s="183"/>
      <c r="F219" s="144" t="str">
        <f t="shared" si="28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9"/>
        <v/>
      </c>
      <c r="Q219" s="139" t="str">
        <f t="shared" si="30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6"/>
        <v/>
      </c>
      <c r="C220" s="149"/>
      <c r="D220" s="144" t="str">
        <f t="shared" si="27"/>
        <v/>
      </c>
      <c r="E220" s="183"/>
      <c r="F220" s="144" t="str">
        <f t="shared" si="28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9"/>
        <v/>
      </c>
      <c r="Q220" s="139" t="str">
        <f t="shared" si="30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6"/>
        <v/>
      </c>
      <c r="C221" s="149"/>
      <c r="D221" s="144" t="str">
        <f t="shared" si="27"/>
        <v/>
      </c>
      <c r="E221" s="183"/>
      <c r="F221" s="144" t="str">
        <f t="shared" si="28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9"/>
        <v/>
      </c>
      <c r="Q221" s="139" t="str">
        <f t="shared" si="30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6"/>
        <v/>
      </c>
      <c r="C222" s="149"/>
      <c r="D222" s="144" t="str">
        <f t="shared" si="27"/>
        <v/>
      </c>
      <c r="E222" s="183"/>
      <c r="F222" s="144" t="str">
        <f t="shared" si="28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9"/>
        <v/>
      </c>
      <c r="Q222" s="139" t="str">
        <f t="shared" si="30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6"/>
        <v/>
      </c>
      <c r="C223" s="149"/>
      <c r="D223" s="144" t="str">
        <f t="shared" si="27"/>
        <v/>
      </c>
      <c r="E223" s="183"/>
      <c r="F223" s="144" t="str">
        <f t="shared" si="28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9"/>
        <v/>
      </c>
      <c r="Q223" s="139" t="str">
        <f t="shared" si="30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6"/>
        <v/>
      </c>
      <c r="C224" s="149"/>
      <c r="D224" s="144" t="str">
        <f t="shared" si="27"/>
        <v/>
      </c>
      <c r="E224" s="183"/>
      <c r="F224" s="144" t="str">
        <f t="shared" si="28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9"/>
        <v/>
      </c>
      <c r="Q224" s="139" t="str">
        <f t="shared" si="30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6"/>
        <v/>
      </c>
      <c r="C225" s="149"/>
      <c r="D225" s="144" t="str">
        <f t="shared" si="27"/>
        <v/>
      </c>
      <c r="E225" s="183"/>
      <c r="F225" s="144" t="str">
        <f t="shared" si="28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9"/>
        <v/>
      </c>
      <c r="Q225" s="139" t="str">
        <f t="shared" si="30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6"/>
        <v/>
      </c>
      <c r="C226" s="149"/>
      <c r="D226" s="144" t="str">
        <f t="shared" si="27"/>
        <v/>
      </c>
      <c r="E226" s="183"/>
      <c r="F226" s="144" t="str">
        <f t="shared" si="28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9"/>
        <v/>
      </c>
      <c r="Q226" s="139" t="str">
        <f t="shared" si="30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6"/>
        <v/>
      </c>
      <c r="C227" s="149"/>
      <c r="D227" s="144" t="str">
        <f t="shared" si="27"/>
        <v/>
      </c>
      <c r="E227" s="183"/>
      <c r="F227" s="144" t="str">
        <f t="shared" si="28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9"/>
        <v/>
      </c>
      <c r="Q227" s="139" t="str">
        <f t="shared" si="30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6"/>
        <v/>
      </c>
      <c r="C228" s="149"/>
      <c r="D228" s="144" t="str">
        <f t="shared" si="27"/>
        <v/>
      </c>
      <c r="E228" s="183"/>
      <c r="F228" s="144" t="str">
        <f t="shared" si="28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9"/>
        <v/>
      </c>
      <c r="Q228" s="139" t="str">
        <f t="shared" si="30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6"/>
        <v/>
      </c>
      <c r="C229" s="149"/>
      <c r="D229" s="144" t="str">
        <f t="shared" si="27"/>
        <v/>
      </c>
      <c r="E229" s="183"/>
      <c r="F229" s="144" t="str">
        <f t="shared" si="28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9"/>
        <v/>
      </c>
      <c r="Q229" s="139" t="str">
        <f t="shared" si="30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6"/>
        <v/>
      </c>
      <c r="C230" s="149"/>
      <c r="D230" s="144" t="str">
        <f t="shared" si="27"/>
        <v/>
      </c>
      <c r="E230" s="183"/>
      <c r="F230" s="144" t="str">
        <f t="shared" si="28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9"/>
        <v/>
      </c>
      <c r="Q230" s="139" t="str">
        <f t="shared" si="30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6"/>
        <v/>
      </c>
      <c r="C231" s="149"/>
      <c r="D231" s="144" t="str">
        <f t="shared" si="27"/>
        <v/>
      </c>
      <c r="E231" s="183"/>
      <c r="F231" s="144" t="str">
        <f t="shared" si="28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9"/>
        <v/>
      </c>
      <c r="Q231" s="139" t="str">
        <f t="shared" si="30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6"/>
        <v/>
      </c>
      <c r="C232" s="149"/>
      <c r="D232" s="144" t="str">
        <f t="shared" si="27"/>
        <v/>
      </c>
      <c r="E232" s="183"/>
      <c r="F232" s="144" t="str">
        <f t="shared" si="28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9"/>
        <v/>
      </c>
      <c r="Q232" s="139" t="str">
        <f t="shared" si="30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6"/>
        <v/>
      </c>
      <c r="C233" s="149"/>
      <c r="D233" s="144" t="str">
        <f t="shared" si="27"/>
        <v/>
      </c>
      <c r="E233" s="183"/>
      <c r="F233" s="144" t="str">
        <f t="shared" si="28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9"/>
        <v/>
      </c>
      <c r="Q233" s="139" t="str">
        <f t="shared" si="30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6"/>
        <v/>
      </c>
      <c r="C234" s="149"/>
      <c r="D234" s="144" t="str">
        <f t="shared" si="27"/>
        <v/>
      </c>
      <c r="E234" s="183"/>
      <c r="F234" s="144" t="str">
        <f t="shared" si="28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9"/>
        <v/>
      </c>
      <c r="Q234" s="139" t="str">
        <f t="shared" si="30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6"/>
        <v/>
      </c>
      <c r="C235" s="149"/>
      <c r="D235" s="144" t="str">
        <f t="shared" si="27"/>
        <v/>
      </c>
      <c r="E235" s="183"/>
      <c r="F235" s="144" t="str">
        <f t="shared" si="28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9"/>
        <v/>
      </c>
      <c r="Q235" s="139" t="str">
        <f t="shared" si="30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6"/>
        <v/>
      </c>
      <c r="C236" s="149"/>
      <c r="D236" s="144" t="str">
        <f t="shared" si="27"/>
        <v/>
      </c>
      <c r="E236" s="183"/>
      <c r="F236" s="144" t="str">
        <f t="shared" si="28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9"/>
        <v/>
      </c>
      <c r="Q236" s="139" t="str">
        <f t="shared" si="30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6"/>
        <v/>
      </c>
      <c r="C237" s="149"/>
      <c r="D237" s="144" t="str">
        <f t="shared" si="27"/>
        <v/>
      </c>
      <c r="E237" s="183"/>
      <c r="F237" s="144" t="str">
        <f t="shared" si="28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9"/>
        <v/>
      </c>
      <c r="Q237" s="139" t="str">
        <f t="shared" si="30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6"/>
        <v/>
      </c>
      <c r="C238" s="149"/>
      <c r="D238" s="144" t="str">
        <f t="shared" si="27"/>
        <v/>
      </c>
      <c r="E238" s="183"/>
      <c r="F238" s="144" t="str">
        <f t="shared" si="28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9"/>
        <v/>
      </c>
      <c r="Q238" s="139" t="str">
        <f t="shared" si="30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6"/>
        <v/>
      </c>
      <c r="C239" s="149"/>
      <c r="D239" s="144" t="str">
        <f t="shared" si="27"/>
        <v/>
      </c>
      <c r="E239" s="183"/>
      <c r="F239" s="144" t="str">
        <f t="shared" si="28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9"/>
        <v/>
      </c>
      <c r="Q239" s="139" t="str">
        <f t="shared" si="30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6"/>
        <v/>
      </c>
      <c r="C240" s="149"/>
      <c r="D240" s="144" t="str">
        <f t="shared" si="27"/>
        <v/>
      </c>
      <c r="E240" s="183"/>
      <c r="F240" s="144" t="str">
        <f t="shared" si="28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9"/>
        <v/>
      </c>
      <c r="Q240" s="139" t="str">
        <f t="shared" si="30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6"/>
        <v/>
      </c>
      <c r="C241" s="149"/>
      <c r="D241" s="144" t="str">
        <f t="shared" si="27"/>
        <v/>
      </c>
      <c r="E241" s="183"/>
      <c r="F241" s="144" t="str">
        <f t="shared" si="28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9"/>
        <v/>
      </c>
      <c r="Q241" s="139" t="str">
        <f t="shared" si="30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6"/>
        <v/>
      </c>
      <c r="C242" s="149"/>
      <c r="D242" s="144" t="str">
        <f t="shared" si="27"/>
        <v/>
      </c>
      <c r="E242" s="183"/>
      <c r="F242" s="144" t="str">
        <f t="shared" si="28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9"/>
        <v/>
      </c>
      <c r="Q242" s="139" t="str">
        <f t="shared" si="30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6"/>
        <v/>
      </c>
      <c r="C243" s="149"/>
      <c r="D243" s="144" t="str">
        <f t="shared" si="27"/>
        <v/>
      </c>
      <c r="E243" s="183"/>
      <c r="F243" s="144" t="str">
        <f t="shared" si="28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9"/>
        <v/>
      </c>
      <c r="Q243" s="139" t="str">
        <f t="shared" si="30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6"/>
        <v/>
      </c>
      <c r="C244" s="149"/>
      <c r="D244" s="144" t="str">
        <f t="shared" si="27"/>
        <v/>
      </c>
      <c r="E244" s="183"/>
      <c r="F244" s="144" t="str">
        <f t="shared" si="28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9"/>
        <v/>
      </c>
      <c r="Q244" s="139" t="str">
        <f t="shared" si="30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6"/>
        <v/>
      </c>
      <c r="C245" s="149"/>
      <c r="D245" s="144" t="str">
        <f t="shared" si="27"/>
        <v/>
      </c>
      <c r="E245" s="183"/>
      <c r="F245" s="144" t="str">
        <f t="shared" si="28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9"/>
        <v/>
      </c>
      <c r="Q245" s="139" t="str">
        <f t="shared" si="30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6"/>
        <v/>
      </c>
      <c r="C246" s="149"/>
      <c r="D246" s="144" t="str">
        <f t="shared" si="27"/>
        <v/>
      </c>
      <c r="E246" s="183"/>
      <c r="F246" s="144" t="str">
        <f t="shared" si="28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9"/>
        <v/>
      </c>
      <c r="Q246" s="139" t="str">
        <f t="shared" si="30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6"/>
        <v/>
      </c>
      <c r="C247" s="149"/>
      <c r="D247" s="144" t="str">
        <f t="shared" si="27"/>
        <v/>
      </c>
      <c r="E247" s="183"/>
      <c r="F247" s="144" t="str">
        <f t="shared" si="28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9"/>
        <v/>
      </c>
      <c r="Q247" s="139" t="str">
        <f t="shared" si="30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6"/>
        <v/>
      </c>
      <c r="C248" s="149"/>
      <c r="D248" s="144" t="str">
        <f t="shared" si="27"/>
        <v/>
      </c>
      <c r="E248" s="183"/>
      <c r="F248" s="144" t="str">
        <f t="shared" si="28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9"/>
        <v/>
      </c>
      <c r="Q248" s="139" t="str">
        <f t="shared" si="30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6"/>
        <v/>
      </c>
      <c r="C249" s="149"/>
      <c r="D249" s="144" t="str">
        <f t="shared" si="27"/>
        <v/>
      </c>
      <c r="E249" s="183"/>
      <c r="F249" s="144" t="str">
        <f t="shared" si="28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9"/>
        <v/>
      </c>
      <c r="Q249" s="139" t="str">
        <f t="shared" si="30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6"/>
        <v/>
      </c>
      <c r="C250" s="149"/>
      <c r="D250" s="144" t="str">
        <f t="shared" si="27"/>
        <v/>
      </c>
      <c r="E250" s="183"/>
      <c r="F250" s="144" t="str">
        <f t="shared" si="28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9"/>
        <v/>
      </c>
      <c r="Q250" s="139" t="str">
        <f t="shared" si="30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6"/>
        <v/>
      </c>
      <c r="C251" s="149"/>
      <c r="D251" s="144" t="str">
        <f t="shared" si="27"/>
        <v/>
      </c>
      <c r="E251" s="183"/>
      <c r="F251" s="144" t="str">
        <f t="shared" si="28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9"/>
        <v/>
      </c>
      <c r="Q251" s="139" t="str">
        <f t="shared" si="30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6"/>
        <v/>
      </c>
      <c r="C252" s="149"/>
      <c r="D252" s="144" t="str">
        <f t="shared" si="27"/>
        <v/>
      </c>
      <c r="E252" s="183"/>
      <c r="F252" s="144" t="str">
        <f t="shared" si="28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9"/>
        <v/>
      </c>
      <c r="Q252" s="139" t="str">
        <f t="shared" si="30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6"/>
        <v/>
      </c>
      <c r="C253" s="149"/>
      <c r="D253" s="144" t="str">
        <f t="shared" si="27"/>
        <v/>
      </c>
      <c r="E253" s="183"/>
      <c r="F253" s="144" t="str">
        <f t="shared" si="28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9"/>
        <v/>
      </c>
      <c r="Q253" s="139" t="str">
        <f t="shared" si="30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6"/>
        <v/>
      </c>
      <c r="C254" s="149"/>
      <c r="D254" s="144" t="str">
        <f t="shared" si="27"/>
        <v/>
      </c>
      <c r="E254" s="183"/>
      <c r="F254" s="144" t="str">
        <f t="shared" si="28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9"/>
        <v/>
      </c>
      <c r="Q254" s="139" t="str">
        <f t="shared" si="30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6"/>
        <v/>
      </c>
      <c r="C255" s="149"/>
      <c r="D255" s="144" t="str">
        <f t="shared" si="27"/>
        <v/>
      </c>
      <c r="E255" s="183"/>
      <c r="F255" s="144" t="str">
        <f t="shared" si="28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9"/>
        <v/>
      </c>
      <c r="Q255" s="139" t="str">
        <f t="shared" si="30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6"/>
        <v/>
      </c>
      <c r="C256" s="149"/>
      <c r="D256" s="144" t="str">
        <f t="shared" si="27"/>
        <v/>
      </c>
      <c r="E256" s="183"/>
      <c r="F256" s="144" t="str">
        <f t="shared" si="28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9"/>
        <v/>
      </c>
      <c r="Q256" s="139" t="str">
        <f t="shared" si="30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6"/>
        <v/>
      </c>
      <c r="C257" s="149"/>
      <c r="D257" s="144" t="str">
        <f t="shared" si="27"/>
        <v/>
      </c>
      <c r="E257" s="183"/>
      <c r="F257" s="144" t="str">
        <f t="shared" si="28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9"/>
        <v/>
      </c>
      <c r="Q257" s="139" t="str">
        <f t="shared" si="30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6"/>
        <v/>
      </c>
      <c r="C258" s="149"/>
      <c r="D258" s="144" t="str">
        <f t="shared" si="27"/>
        <v/>
      </c>
      <c r="E258" s="183"/>
      <c r="F258" s="144" t="str">
        <f t="shared" si="28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9"/>
        <v/>
      </c>
      <c r="Q258" s="139" t="str">
        <f t="shared" si="30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6"/>
        <v/>
      </c>
      <c r="C259" s="149"/>
      <c r="D259" s="144" t="str">
        <f t="shared" si="27"/>
        <v/>
      </c>
      <c r="E259" s="183"/>
      <c r="F259" s="144" t="str">
        <f t="shared" si="28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9"/>
        <v/>
      </c>
      <c r="Q259" s="139" t="str">
        <f t="shared" si="30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31">IFERROR(VLOOKUP(A260,$R$6:$S$23,2,FALSE),"")</f>
        <v/>
      </c>
      <c r="C260" s="149"/>
      <c r="D260" s="144" t="str">
        <f t="shared" ref="D260:D323" si="32">IFERROR(VLOOKUP(C260,$U$5:$W$129,2,FALSE),"")</f>
        <v/>
      </c>
      <c r="E260" s="183"/>
      <c r="F260" s="144" t="str">
        <f t="shared" ref="F260:F323" si="33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34">LEFT(C260,3)</f>
        <v/>
      </c>
      <c r="Q260" s="139" t="str">
        <f t="shared" ref="Q260:Q323" si="35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31"/>
        <v/>
      </c>
      <c r="C261" s="149"/>
      <c r="D261" s="144" t="str">
        <f t="shared" si="32"/>
        <v/>
      </c>
      <c r="E261" s="183"/>
      <c r="F261" s="144" t="str">
        <f t="shared" si="33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34"/>
        <v/>
      </c>
      <c r="Q261" s="139" t="str">
        <f t="shared" si="35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31"/>
        <v/>
      </c>
      <c r="C262" s="149"/>
      <c r="D262" s="144" t="str">
        <f t="shared" si="32"/>
        <v/>
      </c>
      <c r="E262" s="183"/>
      <c r="F262" s="144" t="str">
        <f t="shared" si="33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34"/>
        <v/>
      </c>
      <c r="Q262" s="139" t="str">
        <f t="shared" si="35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31"/>
        <v/>
      </c>
      <c r="C263" s="149"/>
      <c r="D263" s="144" t="str">
        <f t="shared" si="32"/>
        <v/>
      </c>
      <c r="E263" s="183"/>
      <c r="F263" s="144" t="str">
        <f t="shared" si="33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34"/>
        <v/>
      </c>
      <c r="Q263" s="139" t="str">
        <f t="shared" si="35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31"/>
        <v/>
      </c>
      <c r="C264" s="149"/>
      <c r="D264" s="144" t="str">
        <f t="shared" si="32"/>
        <v/>
      </c>
      <c r="E264" s="183"/>
      <c r="F264" s="144" t="str">
        <f t="shared" si="33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34"/>
        <v/>
      </c>
      <c r="Q264" s="139" t="str">
        <f t="shared" si="35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31"/>
        <v/>
      </c>
      <c r="C265" s="149"/>
      <c r="D265" s="144" t="str">
        <f t="shared" si="32"/>
        <v/>
      </c>
      <c r="E265" s="183"/>
      <c r="F265" s="144" t="str">
        <f t="shared" si="33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34"/>
        <v/>
      </c>
      <c r="Q265" s="139" t="str">
        <f t="shared" si="35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31"/>
        <v/>
      </c>
      <c r="C266" s="149"/>
      <c r="D266" s="144" t="str">
        <f t="shared" si="32"/>
        <v/>
      </c>
      <c r="E266" s="183"/>
      <c r="F266" s="144" t="str">
        <f t="shared" si="33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34"/>
        <v/>
      </c>
      <c r="Q266" s="139" t="str">
        <f t="shared" si="35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31"/>
        <v/>
      </c>
      <c r="C267" s="149"/>
      <c r="D267" s="144" t="str">
        <f t="shared" si="32"/>
        <v/>
      </c>
      <c r="E267" s="183"/>
      <c r="F267" s="144" t="str">
        <f t="shared" si="33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34"/>
        <v/>
      </c>
      <c r="Q267" s="139" t="str">
        <f t="shared" si="35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31"/>
        <v/>
      </c>
      <c r="C268" s="149"/>
      <c r="D268" s="144" t="str">
        <f t="shared" si="32"/>
        <v/>
      </c>
      <c r="E268" s="183"/>
      <c r="F268" s="144" t="str">
        <f t="shared" si="33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34"/>
        <v/>
      </c>
      <c r="Q268" s="139" t="str">
        <f t="shared" si="35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31"/>
        <v/>
      </c>
      <c r="C269" s="149"/>
      <c r="D269" s="144" t="str">
        <f t="shared" si="32"/>
        <v/>
      </c>
      <c r="E269" s="183"/>
      <c r="F269" s="144" t="str">
        <f t="shared" si="33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34"/>
        <v/>
      </c>
      <c r="Q269" s="139" t="str">
        <f t="shared" si="35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31"/>
        <v/>
      </c>
      <c r="C270" s="149"/>
      <c r="D270" s="144" t="str">
        <f t="shared" si="32"/>
        <v/>
      </c>
      <c r="E270" s="183"/>
      <c r="F270" s="144" t="str">
        <f t="shared" si="33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34"/>
        <v/>
      </c>
      <c r="Q270" s="139" t="str">
        <f t="shared" si="35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31"/>
        <v/>
      </c>
      <c r="C271" s="149"/>
      <c r="D271" s="144" t="str">
        <f t="shared" si="32"/>
        <v/>
      </c>
      <c r="E271" s="183"/>
      <c r="F271" s="144" t="str">
        <f t="shared" si="33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34"/>
        <v/>
      </c>
      <c r="Q271" s="139" t="str">
        <f t="shared" si="35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31"/>
        <v/>
      </c>
      <c r="C272" s="149"/>
      <c r="D272" s="144" t="str">
        <f t="shared" si="32"/>
        <v/>
      </c>
      <c r="E272" s="183"/>
      <c r="F272" s="144" t="str">
        <f t="shared" si="33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34"/>
        <v/>
      </c>
      <c r="Q272" s="139" t="str">
        <f t="shared" si="35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31"/>
        <v/>
      </c>
      <c r="C273" s="149"/>
      <c r="D273" s="144" t="str">
        <f t="shared" si="32"/>
        <v/>
      </c>
      <c r="E273" s="183"/>
      <c r="F273" s="144" t="str">
        <f t="shared" si="33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34"/>
        <v/>
      </c>
      <c r="Q273" s="139" t="str">
        <f t="shared" si="35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31"/>
        <v/>
      </c>
      <c r="C274" s="149"/>
      <c r="D274" s="144" t="str">
        <f t="shared" si="32"/>
        <v/>
      </c>
      <c r="E274" s="183"/>
      <c r="F274" s="144" t="str">
        <f t="shared" si="33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34"/>
        <v/>
      </c>
      <c r="Q274" s="139" t="str">
        <f t="shared" si="35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31"/>
        <v/>
      </c>
      <c r="C275" s="149"/>
      <c r="D275" s="144" t="str">
        <f t="shared" si="32"/>
        <v/>
      </c>
      <c r="E275" s="183"/>
      <c r="F275" s="144" t="str">
        <f t="shared" si="33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34"/>
        <v/>
      </c>
      <c r="Q275" s="139" t="str">
        <f t="shared" si="35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31"/>
        <v/>
      </c>
      <c r="C276" s="149"/>
      <c r="D276" s="144" t="str">
        <f t="shared" si="32"/>
        <v/>
      </c>
      <c r="E276" s="183"/>
      <c r="F276" s="144" t="str">
        <f t="shared" si="33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34"/>
        <v/>
      </c>
      <c r="Q276" s="139" t="str">
        <f t="shared" si="35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31"/>
        <v/>
      </c>
      <c r="C277" s="149"/>
      <c r="D277" s="144" t="str">
        <f t="shared" si="32"/>
        <v/>
      </c>
      <c r="E277" s="183"/>
      <c r="F277" s="144" t="str">
        <f t="shared" si="33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34"/>
        <v/>
      </c>
      <c r="Q277" s="139" t="str">
        <f t="shared" si="35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31"/>
        <v/>
      </c>
      <c r="C278" s="149"/>
      <c r="D278" s="144" t="str">
        <f t="shared" si="32"/>
        <v/>
      </c>
      <c r="E278" s="183"/>
      <c r="F278" s="144" t="str">
        <f t="shared" si="33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34"/>
        <v/>
      </c>
      <c r="Q278" s="139" t="str">
        <f t="shared" si="35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31"/>
        <v/>
      </c>
      <c r="C279" s="149"/>
      <c r="D279" s="144" t="str">
        <f t="shared" si="32"/>
        <v/>
      </c>
      <c r="E279" s="183"/>
      <c r="F279" s="144" t="str">
        <f t="shared" si="33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34"/>
        <v/>
      </c>
      <c r="Q279" s="139" t="str">
        <f t="shared" si="35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31"/>
        <v/>
      </c>
      <c r="C280" s="149"/>
      <c r="D280" s="144" t="str">
        <f t="shared" si="32"/>
        <v/>
      </c>
      <c r="E280" s="183"/>
      <c r="F280" s="144" t="str">
        <f t="shared" si="33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34"/>
        <v/>
      </c>
      <c r="Q280" s="139" t="str">
        <f t="shared" si="35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31"/>
        <v/>
      </c>
      <c r="C281" s="149"/>
      <c r="D281" s="144" t="str">
        <f t="shared" si="32"/>
        <v/>
      </c>
      <c r="E281" s="183"/>
      <c r="F281" s="144" t="str">
        <f t="shared" si="33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34"/>
        <v/>
      </c>
      <c r="Q281" s="139" t="str">
        <f t="shared" si="35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31"/>
        <v/>
      </c>
      <c r="C282" s="149"/>
      <c r="D282" s="144" t="str">
        <f t="shared" si="32"/>
        <v/>
      </c>
      <c r="E282" s="183"/>
      <c r="F282" s="144" t="str">
        <f t="shared" si="33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34"/>
        <v/>
      </c>
      <c r="Q282" s="139" t="str">
        <f t="shared" si="35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31"/>
        <v/>
      </c>
      <c r="C283" s="149"/>
      <c r="D283" s="144" t="str">
        <f t="shared" si="32"/>
        <v/>
      </c>
      <c r="E283" s="183"/>
      <c r="F283" s="144" t="str">
        <f t="shared" si="33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34"/>
        <v/>
      </c>
      <c r="Q283" s="139" t="str">
        <f t="shared" si="35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31"/>
        <v/>
      </c>
      <c r="C284" s="149"/>
      <c r="D284" s="144" t="str">
        <f t="shared" si="32"/>
        <v/>
      </c>
      <c r="E284" s="183"/>
      <c r="F284" s="144" t="str">
        <f t="shared" si="33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34"/>
        <v/>
      </c>
      <c r="Q284" s="139" t="str">
        <f t="shared" si="35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31"/>
        <v/>
      </c>
      <c r="C285" s="149"/>
      <c r="D285" s="144" t="str">
        <f t="shared" si="32"/>
        <v/>
      </c>
      <c r="E285" s="183"/>
      <c r="F285" s="144" t="str">
        <f t="shared" si="33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34"/>
        <v/>
      </c>
      <c r="Q285" s="139" t="str">
        <f t="shared" si="35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31"/>
        <v/>
      </c>
      <c r="C286" s="149"/>
      <c r="D286" s="144" t="str">
        <f t="shared" si="32"/>
        <v/>
      </c>
      <c r="E286" s="183"/>
      <c r="F286" s="144" t="str">
        <f t="shared" si="33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34"/>
        <v/>
      </c>
      <c r="Q286" s="139" t="str">
        <f t="shared" si="35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31"/>
        <v/>
      </c>
      <c r="C287" s="149"/>
      <c r="D287" s="144" t="str">
        <f t="shared" si="32"/>
        <v/>
      </c>
      <c r="E287" s="183"/>
      <c r="F287" s="144" t="str">
        <f t="shared" si="33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34"/>
        <v/>
      </c>
      <c r="Q287" s="139" t="str">
        <f t="shared" si="35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31"/>
        <v/>
      </c>
      <c r="C288" s="149"/>
      <c r="D288" s="144" t="str">
        <f t="shared" si="32"/>
        <v/>
      </c>
      <c r="E288" s="183"/>
      <c r="F288" s="144" t="str">
        <f t="shared" si="33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34"/>
        <v/>
      </c>
      <c r="Q288" s="139" t="str">
        <f t="shared" si="35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31"/>
        <v/>
      </c>
      <c r="C289" s="149"/>
      <c r="D289" s="144" t="str">
        <f t="shared" si="32"/>
        <v/>
      </c>
      <c r="E289" s="183"/>
      <c r="F289" s="144" t="str">
        <f t="shared" si="33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34"/>
        <v/>
      </c>
      <c r="Q289" s="139" t="str">
        <f t="shared" si="35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31"/>
        <v/>
      </c>
      <c r="C290" s="149"/>
      <c r="D290" s="144" t="str">
        <f t="shared" si="32"/>
        <v/>
      </c>
      <c r="E290" s="183"/>
      <c r="F290" s="144" t="str">
        <f t="shared" si="33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34"/>
        <v/>
      </c>
      <c r="Q290" s="139" t="str">
        <f t="shared" si="35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31"/>
        <v/>
      </c>
      <c r="C291" s="149"/>
      <c r="D291" s="144" t="str">
        <f t="shared" si="32"/>
        <v/>
      </c>
      <c r="E291" s="183"/>
      <c r="F291" s="144" t="str">
        <f t="shared" si="33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34"/>
        <v/>
      </c>
      <c r="Q291" s="139" t="str">
        <f t="shared" si="35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31"/>
        <v/>
      </c>
      <c r="C292" s="149"/>
      <c r="D292" s="144" t="str">
        <f t="shared" si="32"/>
        <v/>
      </c>
      <c r="E292" s="183"/>
      <c r="F292" s="144" t="str">
        <f t="shared" si="33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34"/>
        <v/>
      </c>
      <c r="Q292" s="139" t="str">
        <f t="shared" si="35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31"/>
        <v/>
      </c>
      <c r="C293" s="149"/>
      <c r="D293" s="144" t="str">
        <f t="shared" si="32"/>
        <v/>
      </c>
      <c r="E293" s="183"/>
      <c r="F293" s="144" t="str">
        <f t="shared" si="33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34"/>
        <v/>
      </c>
      <c r="Q293" s="139" t="str">
        <f t="shared" si="35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31"/>
        <v/>
      </c>
      <c r="C294" s="149"/>
      <c r="D294" s="144" t="str">
        <f t="shared" si="32"/>
        <v/>
      </c>
      <c r="E294" s="183"/>
      <c r="F294" s="144" t="str">
        <f t="shared" si="33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34"/>
        <v/>
      </c>
      <c r="Q294" s="139" t="str">
        <f t="shared" si="35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31"/>
        <v/>
      </c>
      <c r="C295" s="149"/>
      <c r="D295" s="144" t="str">
        <f t="shared" si="32"/>
        <v/>
      </c>
      <c r="E295" s="183"/>
      <c r="F295" s="144" t="str">
        <f t="shared" si="33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34"/>
        <v/>
      </c>
      <c r="Q295" s="139" t="str">
        <f t="shared" si="35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31"/>
        <v/>
      </c>
      <c r="C296" s="149"/>
      <c r="D296" s="144" t="str">
        <f t="shared" si="32"/>
        <v/>
      </c>
      <c r="E296" s="183"/>
      <c r="F296" s="144" t="str">
        <f t="shared" si="33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34"/>
        <v/>
      </c>
      <c r="Q296" s="139" t="str">
        <f t="shared" si="35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31"/>
        <v/>
      </c>
      <c r="C297" s="149"/>
      <c r="D297" s="144" t="str">
        <f t="shared" si="32"/>
        <v/>
      </c>
      <c r="E297" s="183"/>
      <c r="F297" s="144" t="str">
        <f t="shared" si="33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34"/>
        <v/>
      </c>
      <c r="Q297" s="139" t="str">
        <f t="shared" si="35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31"/>
        <v/>
      </c>
      <c r="C298" s="149"/>
      <c r="D298" s="144" t="str">
        <f t="shared" si="32"/>
        <v/>
      </c>
      <c r="E298" s="183"/>
      <c r="F298" s="144" t="str">
        <f t="shared" si="33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34"/>
        <v/>
      </c>
      <c r="Q298" s="139" t="str">
        <f t="shared" si="35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31"/>
        <v/>
      </c>
      <c r="C299" s="149"/>
      <c r="D299" s="144" t="str">
        <f t="shared" si="32"/>
        <v/>
      </c>
      <c r="E299" s="183"/>
      <c r="F299" s="144" t="str">
        <f t="shared" si="33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34"/>
        <v/>
      </c>
      <c r="Q299" s="139" t="str">
        <f t="shared" si="35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31"/>
        <v/>
      </c>
      <c r="C300" s="149"/>
      <c r="D300" s="144" t="str">
        <f t="shared" si="32"/>
        <v/>
      </c>
      <c r="E300" s="183"/>
      <c r="F300" s="144" t="str">
        <f t="shared" si="33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34"/>
        <v/>
      </c>
      <c r="Q300" s="139" t="str">
        <f t="shared" si="35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31"/>
        <v/>
      </c>
      <c r="C301" s="149"/>
      <c r="D301" s="144" t="str">
        <f t="shared" si="32"/>
        <v/>
      </c>
      <c r="E301" s="183"/>
      <c r="F301" s="144" t="str">
        <f t="shared" si="33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34"/>
        <v/>
      </c>
      <c r="Q301" s="139" t="str">
        <f t="shared" si="35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31"/>
        <v/>
      </c>
      <c r="C302" s="149"/>
      <c r="D302" s="144" t="str">
        <f t="shared" si="32"/>
        <v/>
      </c>
      <c r="E302" s="183"/>
      <c r="F302" s="144" t="str">
        <f t="shared" si="33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34"/>
        <v/>
      </c>
      <c r="Q302" s="139" t="str">
        <f t="shared" si="35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31"/>
        <v/>
      </c>
      <c r="C303" s="149"/>
      <c r="D303" s="144" t="str">
        <f t="shared" si="32"/>
        <v/>
      </c>
      <c r="E303" s="183"/>
      <c r="F303" s="144" t="str">
        <f t="shared" si="33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34"/>
        <v/>
      </c>
      <c r="Q303" s="139" t="str">
        <f t="shared" si="35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31"/>
        <v/>
      </c>
      <c r="C304" s="149"/>
      <c r="D304" s="144" t="str">
        <f t="shared" si="32"/>
        <v/>
      </c>
      <c r="E304" s="183"/>
      <c r="F304" s="144" t="str">
        <f t="shared" si="33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34"/>
        <v/>
      </c>
      <c r="Q304" s="139" t="str">
        <f t="shared" si="35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31"/>
        <v/>
      </c>
      <c r="C305" s="149"/>
      <c r="D305" s="144" t="str">
        <f t="shared" si="32"/>
        <v/>
      </c>
      <c r="E305" s="183"/>
      <c r="F305" s="144" t="str">
        <f t="shared" si="33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34"/>
        <v/>
      </c>
      <c r="Q305" s="139" t="str">
        <f t="shared" si="35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31"/>
        <v/>
      </c>
      <c r="C306" s="149"/>
      <c r="D306" s="144" t="str">
        <f t="shared" si="32"/>
        <v/>
      </c>
      <c r="E306" s="183"/>
      <c r="F306" s="144" t="str">
        <f t="shared" si="33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34"/>
        <v/>
      </c>
      <c r="Q306" s="139" t="str">
        <f t="shared" si="35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31"/>
        <v/>
      </c>
      <c r="C307" s="149"/>
      <c r="D307" s="144" t="str">
        <f t="shared" si="32"/>
        <v/>
      </c>
      <c r="E307" s="183"/>
      <c r="F307" s="144" t="str">
        <f t="shared" si="33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34"/>
        <v/>
      </c>
      <c r="Q307" s="139" t="str">
        <f t="shared" si="35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31"/>
        <v/>
      </c>
      <c r="C308" s="149"/>
      <c r="D308" s="144" t="str">
        <f t="shared" si="32"/>
        <v/>
      </c>
      <c r="E308" s="183"/>
      <c r="F308" s="144" t="str">
        <f t="shared" si="33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34"/>
        <v/>
      </c>
      <c r="Q308" s="139" t="str">
        <f t="shared" si="35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31"/>
        <v/>
      </c>
      <c r="C309" s="149"/>
      <c r="D309" s="144" t="str">
        <f t="shared" si="32"/>
        <v/>
      </c>
      <c r="E309" s="183"/>
      <c r="F309" s="144" t="str">
        <f t="shared" si="33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34"/>
        <v/>
      </c>
      <c r="Q309" s="139" t="str">
        <f t="shared" si="35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31"/>
        <v/>
      </c>
      <c r="C310" s="149"/>
      <c r="D310" s="144" t="str">
        <f t="shared" si="32"/>
        <v/>
      </c>
      <c r="E310" s="183"/>
      <c r="F310" s="144" t="str">
        <f t="shared" si="33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34"/>
        <v/>
      </c>
      <c r="Q310" s="139" t="str">
        <f t="shared" si="35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31"/>
        <v/>
      </c>
      <c r="C311" s="149"/>
      <c r="D311" s="144" t="str">
        <f t="shared" si="32"/>
        <v/>
      </c>
      <c r="E311" s="183"/>
      <c r="F311" s="144" t="str">
        <f t="shared" si="33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34"/>
        <v/>
      </c>
      <c r="Q311" s="139" t="str">
        <f t="shared" si="35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31"/>
        <v/>
      </c>
      <c r="C312" s="149"/>
      <c r="D312" s="144" t="str">
        <f t="shared" si="32"/>
        <v/>
      </c>
      <c r="E312" s="183"/>
      <c r="F312" s="144" t="str">
        <f t="shared" si="33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34"/>
        <v/>
      </c>
      <c r="Q312" s="139" t="str">
        <f t="shared" si="35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31"/>
        <v/>
      </c>
      <c r="C313" s="149"/>
      <c r="D313" s="144" t="str">
        <f t="shared" si="32"/>
        <v/>
      </c>
      <c r="E313" s="183"/>
      <c r="F313" s="144" t="str">
        <f t="shared" si="33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34"/>
        <v/>
      </c>
      <c r="Q313" s="139" t="str">
        <f t="shared" si="35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31"/>
        <v/>
      </c>
      <c r="C314" s="149"/>
      <c r="D314" s="144" t="str">
        <f t="shared" si="32"/>
        <v/>
      </c>
      <c r="E314" s="183"/>
      <c r="F314" s="144" t="str">
        <f t="shared" si="33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34"/>
        <v/>
      </c>
      <c r="Q314" s="139" t="str">
        <f t="shared" si="35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31"/>
        <v/>
      </c>
      <c r="C315" s="149"/>
      <c r="D315" s="144" t="str">
        <f t="shared" si="32"/>
        <v/>
      </c>
      <c r="E315" s="183"/>
      <c r="F315" s="144" t="str">
        <f t="shared" si="33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34"/>
        <v/>
      </c>
      <c r="Q315" s="139" t="str">
        <f t="shared" si="35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31"/>
        <v/>
      </c>
      <c r="C316" s="149"/>
      <c r="D316" s="144" t="str">
        <f t="shared" si="32"/>
        <v/>
      </c>
      <c r="E316" s="183"/>
      <c r="F316" s="144" t="str">
        <f t="shared" si="33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34"/>
        <v/>
      </c>
      <c r="Q316" s="139" t="str">
        <f t="shared" si="35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31"/>
        <v/>
      </c>
      <c r="C317" s="149"/>
      <c r="D317" s="144" t="str">
        <f t="shared" si="32"/>
        <v/>
      </c>
      <c r="E317" s="183"/>
      <c r="F317" s="144" t="str">
        <f t="shared" si="33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34"/>
        <v/>
      </c>
      <c r="Q317" s="139" t="str">
        <f t="shared" si="35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31"/>
        <v/>
      </c>
      <c r="C318" s="149"/>
      <c r="D318" s="144" t="str">
        <f t="shared" si="32"/>
        <v/>
      </c>
      <c r="E318" s="183"/>
      <c r="F318" s="144" t="str">
        <f t="shared" si="33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34"/>
        <v/>
      </c>
      <c r="Q318" s="139" t="str">
        <f t="shared" si="35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31"/>
        <v/>
      </c>
      <c r="C319" s="149"/>
      <c r="D319" s="144" t="str">
        <f t="shared" si="32"/>
        <v/>
      </c>
      <c r="E319" s="183"/>
      <c r="F319" s="144" t="str">
        <f t="shared" si="33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34"/>
        <v/>
      </c>
      <c r="Q319" s="139" t="str">
        <f t="shared" si="35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31"/>
        <v/>
      </c>
      <c r="C320" s="149"/>
      <c r="D320" s="144" t="str">
        <f t="shared" si="32"/>
        <v/>
      </c>
      <c r="E320" s="183"/>
      <c r="F320" s="144" t="str">
        <f t="shared" si="33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34"/>
        <v/>
      </c>
      <c r="Q320" s="139" t="str">
        <f t="shared" si="35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31"/>
        <v/>
      </c>
      <c r="C321" s="149"/>
      <c r="D321" s="144" t="str">
        <f t="shared" si="32"/>
        <v/>
      </c>
      <c r="E321" s="183"/>
      <c r="F321" s="144" t="str">
        <f t="shared" si="33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34"/>
        <v/>
      </c>
      <c r="Q321" s="139" t="str">
        <f t="shared" si="35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31"/>
        <v/>
      </c>
      <c r="C322" s="149"/>
      <c r="D322" s="144" t="str">
        <f t="shared" si="32"/>
        <v/>
      </c>
      <c r="E322" s="183"/>
      <c r="F322" s="144" t="str">
        <f t="shared" si="33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34"/>
        <v/>
      </c>
      <c r="Q322" s="139" t="str">
        <f t="shared" si="35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31"/>
        <v/>
      </c>
      <c r="C323" s="149"/>
      <c r="D323" s="144" t="str">
        <f t="shared" si="32"/>
        <v/>
      </c>
      <c r="E323" s="183"/>
      <c r="F323" s="144" t="str">
        <f t="shared" si="33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34"/>
        <v/>
      </c>
      <c r="Q323" s="139" t="str">
        <f t="shared" si="35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6">IFERROR(VLOOKUP(A324,$R$6:$S$23,2,FALSE),"")</f>
        <v/>
      </c>
      <c r="C324" s="149"/>
      <c r="D324" s="144" t="str">
        <f t="shared" ref="D324:D387" si="37">IFERROR(VLOOKUP(C324,$U$5:$W$129,2,FALSE),"")</f>
        <v/>
      </c>
      <c r="E324" s="183"/>
      <c r="F324" s="144" t="str">
        <f t="shared" ref="F324:F387" si="38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9">LEFT(C324,3)</f>
        <v/>
      </c>
      <c r="Q324" s="139" t="str">
        <f t="shared" ref="Q324:Q387" si="40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6"/>
        <v/>
      </c>
      <c r="C325" s="149"/>
      <c r="D325" s="144" t="str">
        <f t="shared" si="37"/>
        <v/>
      </c>
      <c r="E325" s="183"/>
      <c r="F325" s="144" t="str">
        <f t="shared" si="38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9"/>
        <v/>
      </c>
      <c r="Q325" s="139" t="str">
        <f t="shared" si="40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6"/>
        <v/>
      </c>
      <c r="C326" s="149"/>
      <c r="D326" s="144" t="str">
        <f t="shared" si="37"/>
        <v/>
      </c>
      <c r="E326" s="183"/>
      <c r="F326" s="144" t="str">
        <f t="shared" si="38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9"/>
        <v/>
      </c>
      <c r="Q326" s="139" t="str">
        <f t="shared" si="40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6"/>
        <v/>
      </c>
      <c r="C327" s="149"/>
      <c r="D327" s="144" t="str">
        <f t="shared" si="37"/>
        <v/>
      </c>
      <c r="E327" s="183"/>
      <c r="F327" s="144" t="str">
        <f t="shared" si="38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9"/>
        <v/>
      </c>
      <c r="Q327" s="139" t="str">
        <f t="shared" si="40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6"/>
        <v/>
      </c>
      <c r="C328" s="149"/>
      <c r="D328" s="144" t="str">
        <f t="shared" si="37"/>
        <v/>
      </c>
      <c r="E328" s="183"/>
      <c r="F328" s="144" t="str">
        <f t="shared" si="38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9"/>
        <v/>
      </c>
      <c r="Q328" s="139" t="str">
        <f t="shared" si="40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6"/>
        <v/>
      </c>
      <c r="C329" s="149"/>
      <c r="D329" s="144" t="str">
        <f t="shared" si="37"/>
        <v/>
      </c>
      <c r="E329" s="183"/>
      <c r="F329" s="144" t="str">
        <f t="shared" si="38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9"/>
        <v/>
      </c>
      <c r="Q329" s="139" t="str">
        <f t="shared" si="40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6"/>
        <v/>
      </c>
      <c r="C330" s="149"/>
      <c r="D330" s="144" t="str">
        <f t="shared" si="37"/>
        <v/>
      </c>
      <c r="E330" s="183"/>
      <c r="F330" s="144" t="str">
        <f t="shared" si="38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9"/>
        <v/>
      </c>
      <c r="Q330" s="139" t="str">
        <f t="shared" si="40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6"/>
        <v/>
      </c>
      <c r="C331" s="149"/>
      <c r="D331" s="144" t="str">
        <f t="shared" si="37"/>
        <v/>
      </c>
      <c r="E331" s="183"/>
      <c r="F331" s="144" t="str">
        <f t="shared" si="38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9"/>
        <v/>
      </c>
      <c r="Q331" s="139" t="str">
        <f t="shared" si="40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6"/>
        <v/>
      </c>
      <c r="C332" s="149"/>
      <c r="D332" s="144" t="str">
        <f t="shared" si="37"/>
        <v/>
      </c>
      <c r="E332" s="183"/>
      <c r="F332" s="144" t="str">
        <f t="shared" si="38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9"/>
        <v/>
      </c>
      <c r="Q332" s="139" t="str">
        <f t="shared" si="40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6"/>
        <v/>
      </c>
      <c r="C333" s="149"/>
      <c r="D333" s="144" t="str">
        <f t="shared" si="37"/>
        <v/>
      </c>
      <c r="E333" s="183"/>
      <c r="F333" s="144" t="str">
        <f t="shared" si="38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9"/>
        <v/>
      </c>
      <c r="Q333" s="139" t="str">
        <f t="shared" si="40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6"/>
        <v/>
      </c>
      <c r="C334" s="149"/>
      <c r="D334" s="144" t="str">
        <f t="shared" si="37"/>
        <v/>
      </c>
      <c r="E334" s="183"/>
      <c r="F334" s="144" t="str">
        <f t="shared" si="38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9"/>
        <v/>
      </c>
      <c r="Q334" s="139" t="str">
        <f t="shared" si="40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6"/>
        <v/>
      </c>
      <c r="C335" s="149"/>
      <c r="D335" s="144" t="str">
        <f t="shared" si="37"/>
        <v/>
      </c>
      <c r="E335" s="183"/>
      <c r="F335" s="144" t="str">
        <f t="shared" si="38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9"/>
        <v/>
      </c>
      <c r="Q335" s="139" t="str">
        <f t="shared" si="40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6"/>
        <v/>
      </c>
      <c r="C336" s="149"/>
      <c r="D336" s="144" t="str">
        <f t="shared" si="37"/>
        <v/>
      </c>
      <c r="E336" s="183"/>
      <c r="F336" s="144" t="str">
        <f t="shared" si="38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9"/>
        <v/>
      </c>
      <c r="Q336" s="139" t="str">
        <f t="shared" si="40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6"/>
        <v/>
      </c>
      <c r="C337" s="149"/>
      <c r="D337" s="144" t="str">
        <f t="shared" si="37"/>
        <v/>
      </c>
      <c r="E337" s="183"/>
      <c r="F337" s="144" t="str">
        <f t="shared" si="38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9"/>
        <v/>
      </c>
      <c r="Q337" s="139" t="str">
        <f t="shared" si="40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6"/>
        <v/>
      </c>
      <c r="C338" s="149"/>
      <c r="D338" s="144" t="str">
        <f t="shared" si="37"/>
        <v/>
      </c>
      <c r="E338" s="183"/>
      <c r="F338" s="144" t="str">
        <f t="shared" si="38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9"/>
        <v/>
      </c>
      <c r="Q338" s="139" t="str">
        <f t="shared" si="40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6"/>
        <v/>
      </c>
      <c r="C339" s="149"/>
      <c r="D339" s="144" t="str">
        <f t="shared" si="37"/>
        <v/>
      </c>
      <c r="E339" s="183"/>
      <c r="F339" s="144" t="str">
        <f t="shared" si="38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9"/>
        <v/>
      </c>
      <c r="Q339" s="139" t="str">
        <f t="shared" si="40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6"/>
        <v/>
      </c>
      <c r="C340" s="149"/>
      <c r="D340" s="144" t="str">
        <f t="shared" si="37"/>
        <v/>
      </c>
      <c r="E340" s="183"/>
      <c r="F340" s="144" t="str">
        <f t="shared" si="38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9"/>
        <v/>
      </c>
      <c r="Q340" s="139" t="str">
        <f t="shared" si="40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6"/>
        <v/>
      </c>
      <c r="C341" s="149"/>
      <c r="D341" s="144" t="str">
        <f t="shared" si="37"/>
        <v/>
      </c>
      <c r="E341" s="183"/>
      <c r="F341" s="144" t="str">
        <f t="shared" si="38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9"/>
        <v/>
      </c>
      <c r="Q341" s="139" t="str">
        <f t="shared" si="40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6"/>
        <v/>
      </c>
      <c r="C342" s="149"/>
      <c r="D342" s="144" t="str">
        <f t="shared" si="37"/>
        <v/>
      </c>
      <c r="E342" s="183"/>
      <c r="F342" s="144" t="str">
        <f t="shared" si="38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9"/>
        <v/>
      </c>
      <c r="Q342" s="139" t="str">
        <f t="shared" si="40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6"/>
        <v/>
      </c>
      <c r="C343" s="149"/>
      <c r="D343" s="144" t="str">
        <f t="shared" si="37"/>
        <v/>
      </c>
      <c r="E343" s="183"/>
      <c r="F343" s="144" t="str">
        <f t="shared" si="38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9"/>
        <v/>
      </c>
      <c r="Q343" s="139" t="str">
        <f t="shared" si="40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6"/>
        <v/>
      </c>
      <c r="C344" s="149"/>
      <c r="D344" s="144" t="str">
        <f t="shared" si="37"/>
        <v/>
      </c>
      <c r="E344" s="183"/>
      <c r="F344" s="144" t="str">
        <f t="shared" si="38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9"/>
        <v/>
      </c>
      <c r="Q344" s="139" t="str">
        <f t="shared" si="40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6"/>
        <v/>
      </c>
      <c r="C345" s="149"/>
      <c r="D345" s="144" t="str">
        <f t="shared" si="37"/>
        <v/>
      </c>
      <c r="E345" s="183"/>
      <c r="F345" s="144" t="str">
        <f t="shared" si="38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9"/>
        <v/>
      </c>
      <c r="Q345" s="139" t="str">
        <f t="shared" si="40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6"/>
        <v/>
      </c>
      <c r="C346" s="149"/>
      <c r="D346" s="144" t="str">
        <f t="shared" si="37"/>
        <v/>
      </c>
      <c r="E346" s="183"/>
      <c r="F346" s="144" t="str">
        <f t="shared" si="38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9"/>
        <v/>
      </c>
      <c r="Q346" s="139" t="str">
        <f t="shared" si="40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6"/>
        <v/>
      </c>
      <c r="C347" s="149"/>
      <c r="D347" s="144" t="str">
        <f t="shared" si="37"/>
        <v/>
      </c>
      <c r="E347" s="183"/>
      <c r="F347" s="144" t="str">
        <f t="shared" si="38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9"/>
        <v/>
      </c>
      <c r="Q347" s="139" t="str">
        <f t="shared" si="40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6"/>
        <v/>
      </c>
      <c r="C348" s="149"/>
      <c r="D348" s="144" t="str">
        <f t="shared" si="37"/>
        <v/>
      </c>
      <c r="E348" s="183"/>
      <c r="F348" s="144" t="str">
        <f t="shared" si="38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9"/>
        <v/>
      </c>
      <c r="Q348" s="139" t="str">
        <f t="shared" si="40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6"/>
        <v/>
      </c>
      <c r="C349" s="149"/>
      <c r="D349" s="144" t="str">
        <f t="shared" si="37"/>
        <v/>
      </c>
      <c r="E349" s="183"/>
      <c r="F349" s="144" t="str">
        <f t="shared" si="38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9"/>
        <v/>
      </c>
      <c r="Q349" s="139" t="str">
        <f t="shared" si="40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6"/>
        <v/>
      </c>
      <c r="C350" s="149"/>
      <c r="D350" s="144" t="str">
        <f t="shared" si="37"/>
        <v/>
      </c>
      <c r="E350" s="183"/>
      <c r="F350" s="144" t="str">
        <f t="shared" si="38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9"/>
        <v/>
      </c>
      <c r="Q350" s="139" t="str">
        <f t="shared" si="40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6"/>
        <v/>
      </c>
      <c r="C351" s="149"/>
      <c r="D351" s="144" t="str">
        <f t="shared" si="37"/>
        <v/>
      </c>
      <c r="E351" s="183"/>
      <c r="F351" s="144" t="str">
        <f t="shared" si="38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9"/>
        <v/>
      </c>
      <c r="Q351" s="139" t="str">
        <f t="shared" si="40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6"/>
        <v/>
      </c>
      <c r="C352" s="149"/>
      <c r="D352" s="144" t="str">
        <f t="shared" si="37"/>
        <v/>
      </c>
      <c r="E352" s="183"/>
      <c r="F352" s="144" t="str">
        <f t="shared" si="38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9"/>
        <v/>
      </c>
      <c r="Q352" s="139" t="str">
        <f t="shared" si="40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6"/>
        <v/>
      </c>
      <c r="C353" s="149"/>
      <c r="D353" s="144" t="str">
        <f t="shared" si="37"/>
        <v/>
      </c>
      <c r="E353" s="183"/>
      <c r="F353" s="144" t="str">
        <f t="shared" si="38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9"/>
        <v/>
      </c>
      <c r="Q353" s="139" t="str">
        <f t="shared" si="40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6"/>
        <v/>
      </c>
      <c r="C354" s="149"/>
      <c r="D354" s="144" t="str">
        <f t="shared" si="37"/>
        <v/>
      </c>
      <c r="E354" s="183"/>
      <c r="F354" s="144" t="str">
        <f t="shared" si="38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9"/>
        <v/>
      </c>
      <c r="Q354" s="139" t="str">
        <f t="shared" si="40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6"/>
        <v/>
      </c>
      <c r="C355" s="149"/>
      <c r="D355" s="144" t="str">
        <f t="shared" si="37"/>
        <v/>
      </c>
      <c r="E355" s="183"/>
      <c r="F355" s="144" t="str">
        <f t="shared" si="38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9"/>
        <v/>
      </c>
      <c r="Q355" s="139" t="str">
        <f t="shared" si="40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6"/>
        <v/>
      </c>
      <c r="C356" s="149"/>
      <c r="D356" s="144" t="str">
        <f t="shared" si="37"/>
        <v/>
      </c>
      <c r="E356" s="183"/>
      <c r="F356" s="144" t="str">
        <f t="shared" si="38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9"/>
        <v/>
      </c>
      <c r="Q356" s="139" t="str">
        <f t="shared" si="40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6"/>
        <v/>
      </c>
      <c r="C357" s="149"/>
      <c r="D357" s="144" t="str">
        <f t="shared" si="37"/>
        <v/>
      </c>
      <c r="E357" s="183"/>
      <c r="F357" s="144" t="str">
        <f t="shared" si="38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9"/>
        <v/>
      </c>
      <c r="Q357" s="139" t="str">
        <f t="shared" si="40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6"/>
        <v/>
      </c>
      <c r="C358" s="149"/>
      <c r="D358" s="144" t="str">
        <f t="shared" si="37"/>
        <v/>
      </c>
      <c r="E358" s="183"/>
      <c r="F358" s="144" t="str">
        <f t="shared" si="38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9"/>
        <v/>
      </c>
      <c r="Q358" s="139" t="str">
        <f t="shared" si="40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6"/>
        <v/>
      </c>
      <c r="C359" s="149"/>
      <c r="D359" s="144" t="str">
        <f t="shared" si="37"/>
        <v/>
      </c>
      <c r="E359" s="183"/>
      <c r="F359" s="144" t="str">
        <f t="shared" si="38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9"/>
        <v/>
      </c>
      <c r="Q359" s="139" t="str">
        <f t="shared" si="40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6"/>
        <v/>
      </c>
      <c r="C360" s="149"/>
      <c r="D360" s="144" t="str">
        <f t="shared" si="37"/>
        <v/>
      </c>
      <c r="E360" s="183"/>
      <c r="F360" s="144" t="str">
        <f t="shared" si="38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9"/>
        <v/>
      </c>
      <c r="Q360" s="139" t="str">
        <f t="shared" si="40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6"/>
        <v/>
      </c>
      <c r="C361" s="149"/>
      <c r="D361" s="144" t="str">
        <f t="shared" si="37"/>
        <v/>
      </c>
      <c r="E361" s="183"/>
      <c r="F361" s="144" t="str">
        <f t="shared" si="38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9"/>
        <v/>
      </c>
      <c r="Q361" s="139" t="str">
        <f t="shared" si="40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6"/>
        <v/>
      </c>
      <c r="C362" s="149"/>
      <c r="D362" s="144" t="str">
        <f t="shared" si="37"/>
        <v/>
      </c>
      <c r="E362" s="183"/>
      <c r="F362" s="144" t="str">
        <f t="shared" si="38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9"/>
        <v/>
      </c>
      <c r="Q362" s="139" t="str">
        <f t="shared" si="40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6"/>
        <v/>
      </c>
      <c r="C363" s="149"/>
      <c r="D363" s="144" t="str">
        <f t="shared" si="37"/>
        <v/>
      </c>
      <c r="E363" s="183"/>
      <c r="F363" s="144" t="str">
        <f t="shared" si="38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9"/>
        <v/>
      </c>
      <c r="Q363" s="139" t="str">
        <f t="shared" si="40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6"/>
        <v/>
      </c>
      <c r="C364" s="149"/>
      <c r="D364" s="144" t="str">
        <f t="shared" si="37"/>
        <v/>
      </c>
      <c r="E364" s="183"/>
      <c r="F364" s="144" t="str">
        <f t="shared" si="38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9"/>
        <v/>
      </c>
      <c r="Q364" s="139" t="str">
        <f t="shared" si="40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6"/>
        <v/>
      </c>
      <c r="C365" s="149"/>
      <c r="D365" s="144" t="str">
        <f t="shared" si="37"/>
        <v/>
      </c>
      <c r="E365" s="183"/>
      <c r="F365" s="144" t="str">
        <f t="shared" si="38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9"/>
        <v/>
      </c>
      <c r="Q365" s="139" t="str">
        <f t="shared" si="40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6"/>
        <v/>
      </c>
      <c r="C366" s="149"/>
      <c r="D366" s="144" t="str">
        <f t="shared" si="37"/>
        <v/>
      </c>
      <c r="E366" s="183"/>
      <c r="F366" s="144" t="str">
        <f t="shared" si="38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9"/>
        <v/>
      </c>
      <c r="Q366" s="139" t="str">
        <f t="shared" si="40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6"/>
        <v/>
      </c>
      <c r="C367" s="149"/>
      <c r="D367" s="144" t="str">
        <f t="shared" si="37"/>
        <v/>
      </c>
      <c r="E367" s="183"/>
      <c r="F367" s="144" t="str">
        <f t="shared" si="38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9"/>
        <v/>
      </c>
      <c r="Q367" s="139" t="str">
        <f t="shared" si="40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6"/>
        <v/>
      </c>
      <c r="C368" s="149"/>
      <c r="D368" s="144" t="str">
        <f t="shared" si="37"/>
        <v/>
      </c>
      <c r="E368" s="183"/>
      <c r="F368" s="144" t="str">
        <f t="shared" si="38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9"/>
        <v/>
      </c>
      <c r="Q368" s="139" t="str">
        <f t="shared" si="40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6"/>
        <v/>
      </c>
      <c r="C369" s="149"/>
      <c r="D369" s="144" t="str">
        <f t="shared" si="37"/>
        <v/>
      </c>
      <c r="E369" s="183"/>
      <c r="F369" s="144" t="str">
        <f t="shared" si="38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9"/>
        <v/>
      </c>
      <c r="Q369" s="139" t="str">
        <f t="shared" si="40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6"/>
        <v/>
      </c>
      <c r="C370" s="149"/>
      <c r="D370" s="144" t="str">
        <f t="shared" si="37"/>
        <v/>
      </c>
      <c r="E370" s="183"/>
      <c r="F370" s="144" t="str">
        <f t="shared" si="38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9"/>
        <v/>
      </c>
      <c r="Q370" s="139" t="str">
        <f t="shared" si="40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6"/>
        <v/>
      </c>
      <c r="C371" s="149"/>
      <c r="D371" s="144" t="str">
        <f t="shared" si="37"/>
        <v/>
      </c>
      <c r="E371" s="183"/>
      <c r="F371" s="144" t="str">
        <f t="shared" si="38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9"/>
        <v/>
      </c>
      <c r="Q371" s="139" t="str">
        <f t="shared" si="40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6"/>
        <v/>
      </c>
      <c r="C372" s="149"/>
      <c r="D372" s="144" t="str">
        <f t="shared" si="37"/>
        <v/>
      </c>
      <c r="E372" s="183"/>
      <c r="F372" s="144" t="str">
        <f t="shared" si="38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9"/>
        <v/>
      </c>
      <c r="Q372" s="139" t="str">
        <f t="shared" si="40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6"/>
        <v/>
      </c>
      <c r="C373" s="149"/>
      <c r="D373" s="144" t="str">
        <f t="shared" si="37"/>
        <v/>
      </c>
      <c r="E373" s="183"/>
      <c r="F373" s="144" t="str">
        <f t="shared" si="38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9"/>
        <v/>
      </c>
      <c r="Q373" s="139" t="str">
        <f t="shared" si="40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6"/>
        <v/>
      </c>
      <c r="C374" s="149"/>
      <c r="D374" s="144" t="str">
        <f t="shared" si="37"/>
        <v/>
      </c>
      <c r="E374" s="183"/>
      <c r="F374" s="144" t="str">
        <f t="shared" si="38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9"/>
        <v/>
      </c>
      <c r="Q374" s="139" t="str">
        <f t="shared" si="40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6"/>
        <v/>
      </c>
      <c r="C375" s="149"/>
      <c r="D375" s="144" t="str">
        <f t="shared" si="37"/>
        <v/>
      </c>
      <c r="E375" s="183"/>
      <c r="F375" s="144" t="str">
        <f t="shared" si="38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9"/>
        <v/>
      </c>
      <c r="Q375" s="139" t="str">
        <f t="shared" si="40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6"/>
        <v/>
      </c>
      <c r="C376" s="149"/>
      <c r="D376" s="144" t="str">
        <f t="shared" si="37"/>
        <v/>
      </c>
      <c r="E376" s="183"/>
      <c r="F376" s="144" t="str">
        <f t="shared" si="38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9"/>
        <v/>
      </c>
      <c r="Q376" s="139" t="str">
        <f t="shared" si="40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6"/>
        <v/>
      </c>
      <c r="C377" s="149"/>
      <c r="D377" s="144" t="str">
        <f t="shared" si="37"/>
        <v/>
      </c>
      <c r="E377" s="183"/>
      <c r="F377" s="144" t="str">
        <f t="shared" si="38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9"/>
        <v/>
      </c>
      <c r="Q377" s="139" t="str">
        <f t="shared" si="40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6"/>
        <v/>
      </c>
      <c r="C378" s="149"/>
      <c r="D378" s="144" t="str">
        <f t="shared" si="37"/>
        <v/>
      </c>
      <c r="E378" s="183"/>
      <c r="F378" s="144" t="str">
        <f t="shared" si="38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9"/>
        <v/>
      </c>
      <c r="Q378" s="139" t="str">
        <f t="shared" si="40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6"/>
        <v/>
      </c>
      <c r="C379" s="149"/>
      <c r="D379" s="144" t="str">
        <f t="shared" si="37"/>
        <v/>
      </c>
      <c r="E379" s="183"/>
      <c r="F379" s="144" t="str">
        <f t="shared" si="38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9"/>
        <v/>
      </c>
      <c r="Q379" s="139" t="str">
        <f t="shared" si="40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6"/>
        <v/>
      </c>
      <c r="C380" s="149"/>
      <c r="D380" s="144" t="str">
        <f t="shared" si="37"/>
        <v/>
      </c>
      <c r="E380" s="183"/>
      <c r="F380" s="144" t="str">
        <f t="shared" si="38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9"/>
        <v/>
      </c>
      <c r="Q380" s="139" t="str">
        <f t="shared" si="40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6"/>
        <v/>
      </c>
      <c r="C381" s="149"/>
      <c r="D381" s="144" t="str">
        <f t="shared" si="37"/>
        <v/>
      </c>
      <c r="E381" s="183"/>
      <c r="F381" s="144" t="str">
        <f t="shared" si="38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9"/>
        <v/>
      </c>
      <c r="Q381" s="139" t="str">
        <f t="shared" si="40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6"/>
        <v/>
      </c>
      <c r="C382" s="149"/>
      <c r="D382" s="144" t="str">
        <f t="shared" si="37"/>
        <v/>
      </c>
      <c r="E382" s="183"/>
      <c r="F382" s="144" t="str">
        <f t="shared" si="38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9"/>
        <v/>
      </c>
      <c r="Q382" s="139" t="str">
        <f t="shared" si="40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6"/>
        <v/>
      </c>
      <c r="C383" s="149"/>
      <c r="D383" s="144" t="str">
        <f t="shared" si="37"/>
        <v/>
      </c>
      <c r="E383" s="183"/>
      <c r="F383" s="144" t="str">
        <f t="shared" si="38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9"/>
        <v/>
      </c>
      <c r="Q383" s="139" t="str">
        <f t="shared" si="40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6"/>
        <v/>
      </c>
      <c r="C384" s="149"/>
      <c r="D384" s="144" t="str">
        <f t="shared" si="37"/>
        <v/>
      </c>
      <c r="E384" s="183"/>
      <c r="F384" s="144" t="str">
        <f t="shared" si="38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9"/>
        <v/>
      </c>
      <c r="Q384" s="139" t="str">
        <f t="shared" si="40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6"/>
        <v/>
      </c>
      <c r="C385" s="149"/>
      <c r="D385" s="144" t="str">
        <f t="shared" si="37"/>
        <v/>
      </c>
      <c r="E385" s="183"/>
      <c r="F385" s="144" t="str">
        <f t="shared" si="38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9"/>
        <v/>
      </c>
      <c r="Q385" s="139" t="str">
        <f t="shared" si="40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6"/>
        <v/>
      </c>
      <c r="C386" s="149"/>
      <c r="D386" s="144" t="str">
        <f t="shared" si="37"/>
        <v/>
      </c>
      <c r="E386" s="183"/>
      <c r="F386" s="144" t="str">
        <f t="shared" si="38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9"/>
        <v/>
      </c>
      <c r="Q386" s="139" t="str">
        <f t="shared" si="40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6"/>
        <v/>
      </c>
      <c r="C387" s="149"/>
      <c r="D387" s="144" t="str">
        <f t="shared" si="37"/>
        <v/>
      </c>
      <c r="E387" s="183"/>
      <c r="F387" s="144" t="str">
        <f t="shared" si="38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9"/>
        <v/>
      </c>
      <c r="Q387" s="139" t="str">
        <f t="shared" si="40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41">IFERROR(VLOOKUP(A388,$R$6:$S$23,2,FALSE),"")</f>
        <v/>
      </c>
      <c r="C388" s="149"/>
      <c r="D388" s="144" t="str">
        <f t="shared" ref="D388:D451" si="42">IFERROR(VLOOKUP(C388,$U$5:$W$129,2,FALSE),"")</f>
        <v/>
      </c>
      <c r="E388" s="183"/>
      <c r="F388" s="144" t="str">
        <f t="shared" ref="F388:F451" si="43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44">LEFT(C388,3)</f>
        <v/>
      </c>
      <c r="Q388" s="139" t="str">
        <f t="shared" ref="Q388:Q451" si="45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41"/>
        <v/>
      </c>
      <c r="C389" s="149"/>
      <c r="D389" s="144" t="str">
        <f t="shared" si="42"/>
        <v/>
      </c>
      <c r="E389" s="183"/>
      <c r="F389" s="144" t="str">
        <f t="shared" si="43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44"/>
        <v/>
      </c>
      <c r="Q389" s="139" t="str">
        <f t="shared" si="45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41"/>
        <v/>
      </c>
      <c r="C390" s="149"/>
      <c r="D390" s="144" t="str">
        <f t="shared" si="42"/>
        <v/>
      </c>
      <c r="E390" s="183"/>
      <c r="F390" s="144" t="str">
        <f t="shared" si="43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44"/>
        <v/>
      </c>
      <c r="Q390" s="139" t="str">
        <f t="shared" si="45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41"/>
        <v/>
      </c>
      <c r="C391" s="149"/>
      <c r="D391" s="144" t="str">
        <f t="shared" si="42"/>
        <v/>
      </c>
      <c r="E391" s="183"/>
      <c r="F391" s="144" t="str">
        <f t="shared" si="43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44"/>
        <v/>
      </c>
      <c r="Q391" s="139" t="str">
        <f t="shared" si="45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41"/>
        <v/>
      </c>
      <c r="C392" s="149"/>
      <c r="D392" s="144" t="str">
        <f t="shared" si="42"/>
        <v/>
      </c>
      <c r="E392" s="183"/>
      <c r="F392" s="144" t="str">
        <f t="shared" si="43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44"/>
        <v/>
      </c>
      <c r="Q392" s="139" t="str">
        <f t="shared" si="45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41"/>
        <v/>
      </c>
      <c r="C393" s="149"/>
      <c r="D393" s="144" t="str">
        <f t="shared" si="42"/>
        <v/>
      </c>
      <c r="E393" s="183"/>
      <c r="F393" s="144" t="str">
        <f t="shared" si="43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44"/>
        <v/>
      </c>
      <c r="Q393" s="139" t="str">
        <f t="shared" si="45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41"/>
        <v/>
      </c>
      <c r="C394" s="149"/>
      <c r="D394" s="144" t="str">
        <f t="shared" si="42"/>
        <v/>
      </c>
      <c r="E394" s="183"/>
      <c r="F394" s="144" t="str">
        <f t="shared" si="43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44"/>
        <v/>
      </c>
      <c r="Q394" s="139" t="str">
        <f t="shared" si="45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41"/>
        <v/>
      </c>
      <c r="C395" s="149"/>
      <c r="D395" s="144" t="str">
        <f t="shared" si="42"/>
        <v/>
      </c>
      <c r="E395" s="183"/>
      <c r="F395" s="144" t="str">
        <f t="shared" si="43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44"/>
        <v/>
      </c>
      <c r="Q395" s="139" t="str">
        <f t="shared" si="45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41"/>
        <v/>
      </c>
      <c r="C396" s="149"/>
      <c r="D396" s="144" t="str">
        <f t="shared" si="42"/>
        <v/>
      </c>
      <c r="E396" s="183"/>
      <c r="F396" s="144" t="str">
        <f t="shared" si="43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44"/>
        <v/>
      </c>
      <c r="Q396" s="139" t="str">
        <f t="shared" si="45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41"/>
        <v/>
      </c>
      <c r="C397" s="149"/>
      <c r="D397" s="144" t="str">
        <f t="shared" si="42"/>
        <v/>
      </c>
      <c r="E397" s="183"/>
      <c r="F397" s="144" t="str">
        <f t="shared" si="43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44"/>
        <v/>
      </c>
      <c r="Q397" s="139" t="str">
        <f t="shared" si="45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41"/>
        <v/>
      </c>
      <c r="C398" s="149"/>
      <c r="D398" s="144" t="str">
        <f t="shared" si="42"/>
        <v/>
      </c>
      <c r="E398" s="183"/>
      <c r="F398" s="144" t="str">
        <f t="shared" si="43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44"/>
        <v/>
      </c>
      <c r="Q398" s="139" t="str">
        <f t="shared" si="45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41"/>
        <v/>
      </c>
      <c r="C399" s="149"/>
      <c r="D399" s="144" t="str">
        <f t="shared" si="42"/>
        <v/>
      </c>
      <c r="E399" s="183"/>
      <c r="F399" s="144" t="str">
        <f t="shared" si="43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44"/>
        <v/>
      </c>
      <c r="Q399" s="139" t="str">
        <f t="shared" si="45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41"/>
        <v/>
      </c>
      <c r="C400" s="149"/>
      <c r="D400" s="144" t="str">
        <f t="shared" si="42"/>
        <v/>
      </c>
      <c r="E400" s="183"/>
      <c r="F400" s="144" t="str">
        <f t="shared" si="43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44"/>
        <v/>
      </c>
      <c r="Q400" s="139" t="str">
        <f t="shared" si="45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41"/>
        <v/>
      </c>
      <c r="C401" s="149"/>
      <c r="D401" s="144" t="str">
        <f t="shared" si="42"/>
        <v/>
      </c>
      <c r="E401" s="183"/>
      <c r="F401" s="144" t="str">
        <f t="shared" si="43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44"/>
        <v/>
      </c>
      <c r="Q401" s="139" t="str">
        <f t="shared" si="45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41"/>
        <v/>
      </c>
      <c r="C402" s="149"/>
      <c r="D402" s="144" t="str">
        <f t="shared" si="42"/>
        <v/>
      </c>
      <c r="E402" s="183"/>
      <c r="F402" s="144" t="str">
        <f t="shared" si="43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44"/>
        <v/>
      </c>
      <c r="Q402" s="139" t="str">
        <f t="shared" si="45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41"/>
        <v/>
      </c>
      <c r="C403" s="149"/>
      <c r="D403" s="144" t="str">
        <f t="shared" si="42"/>
        <v/>
      </c>
      <c r="E403" s="183"/>
      <c r="F403" s="144" t="str">
        <f t="shared" si="43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44"/>
        <v/>
      </c>
      <c r="Q403" s="139" t="str">
        <f t="shared" si="45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41"/>
        <v/>
      </c>
      <c r="C404" s="149"/>
      <c r="D404" s="144" t="str">
        <f t="shared" si="42"/>
        <v/>
      </c>
      <c r="E404" s="183"/>
      <c r="F404" s="144" t="str">
        <f t="shared" si="43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44"/>
        <v/>
      </c>
      <c r="Q404" s="139" t="str">
        <f t="shared" si="45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41"/>
        <v/>
      </c>
      <c r="C405" s="149"/>
      <c r="D405" s="144" t="str">
        <f t="shared" si="42"/>
        <v/>
      </c>
      <c r="E405" s="183"/>
      <c r="F405" s="144" t="str">
        <f t="shared" si="43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44"/>
        <v/>
      </c>
      <c r="Q405" s="139" t="str">
        <f t="shared" si="45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41"/>
        <v/>
      </c>
      <c r="C406" s="149"/>
      <c r="D406" s="144" t="str">
        <f t="shared" si="42"/>
        <v/>
      </c>
      <c r="E406" s="183"/>
      <c r="F406" s="144" t="str">
        <f t="shared" si="43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44"/>
        <v/>
      </c>
      <c r="Q406" s="139" t="str">
        <f t="shared" si="45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41"/>
        <v/>
      </c>
      <c r="C407" s="149"/>
      <c r="D407" s="144" t="str">
        <f t="shared" si="42"/>
        <v/>
      </c>
      <c r="E407" s="183"/>
      <c r="F407" s="144" t="str">
        <f t="shared" si="43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44"/>
        <v/>
      </c>
      <c r="Q407" s="139" t="str">
        <f t="shared" si="45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41"/>
        <v/>
      </c>
      <c r="C408" s="149"/>
      <c r="D408" s="144" t="str">
        <f t="shared" si="42"/>
        <v/>
      </c>
      <c r="E408" s="183"/>
      <c r="F408" s="144" t="str">
        <f t="shared" si="43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44"/>
        <v/>
      </c>
      <c r="Q408" s="139" t="str">
        <f t="shared" si="45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41"/>
        <v/>
      </c>
      <c r="C409" s="149"/>
      <c r="D409" s="144" t="str">
        <f t="shared" si="42"/>
        <v/>
      </c>
      <c r="E409" s="183"/>
      <c r="F409" s="144" t="str">
        <f t="shared" si="43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44"/>
        <v/>
      </c>
      <c r="Q409" s="139" t="str">
        <f t="shared" si="45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41"/>
        <v/>
      </c>
      <c r="C410" s="149"/>
      <c r="D410" s="144" t="str">
        <f t="shared" si="42"/>
        <v/>
      </c>
      <c r="E410" s="183"/>
      <c r="F410" s="144" t="str">
        <f t="shared" si="43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44"/>
        <v/>
      </c>
      <c r="Q410" s="139" t="str">
        <f t="shared" si="45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41"/>
        <v/>
      </c>
      <c r="C411" s="149"/>
      <c r="D411" s="144" t="str">
        <f t="shared" si="42"/>
        <v/>
      </c>
      <c r="E411" s="183"/>
      <c r="F411" s="144" t="str">
        <f t="shared" si="43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44"/>
        <v/>
      </c>
      <c r="Q411" s="139" t="str">
        <f t="shared" si="45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41"/>
        <v/>
      </c>
      <c r="C412" s="149"/>
      <c r="D412" s="144" t="str">
        <f t="shared" si="42"/>
        <v/>
      </c>
      <c r="E412" s="183"/>
      <c r="F412" s="144" t="str">
        <f t="shared" si="43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44"/>
        <v/>
      </c>
      <c r="Q412" s="139" t="str">
        <f t="shared" si="45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41"/>
        <v/>
      </c>
      <c r="C413" s="149"/>
      <c r="D413" s="144" t="str">
        <f t="shared" si="42"/>
        <v/>
      </c>
      <c r="E413" s="183"/>
      <c r="F413" s="144" t="str">
        <f t="shared" si="43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44"/>
        <v/>
      </c>
      <c r="Q413" s="139" t="str">
        <f t="shared" si="45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41"/>
        <v/>
      </c>
      <c r="C414" s="149"/>
      <c r="D414" s="144" t="str">
        <f t="shared" si="42"/>
        <v/>
      </c>
      <c r="E414" s="183"/>
      <c r="F414" s="144" t="str">
        <f t="shared" si="43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44"/>
        <v/>
      </c>
      <c r="Q414" s="139" t="str">
        <f t="shared" si="45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41"/>
        <v/>
      </c>
      <c r="C415" s="149"/>
      <c r="D415" s="144" t="str">
        <f t="shared" si="42"/>
        <v/>
      </c>
      <c r="E415" s="183"/>
      <c r="F415" s="144" t="str">
        <f t="shared" si="43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44"/>
        <v/>
      </c>
      <c r="Q415" s="139" t="str">
        <f t="shared" si="45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41"/>
        <v/>
      </c>
      <c r="C416" s="149"/>
      <c r="D416" s="144" t="str">
        <f t="shared" si="42"/>
        <v/>
      </c>
      <c r="E416" s="183"/>
      <c r="F416" s="144" t="str">
        <f t="shared" si="43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44"/>
        <v/>
      </c>
      <c r="Q416" s="139" t="str">
        <f t="shared" si="45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41"/>
        <v/>
      </c>
      <c r="C417" s="149"/>
      <c r="D417" s="144" t="str">
        <f t="shared" si="42"/>
        <v/>
      </c>
      <c r="E417" s="183"/>
      <c r="F417" s="144" t="str">
        <f t="shared" si="43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44"/>
        <v/>
      </c>
      <c r="Q417" s="139" t="str">
        <f t="shared" si="45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41"/>
        <v/>
      </c>
      <c r="C418" s="149"/>
      <c r="D418" s="144" t="str">
        <f t="shared" si="42"/>
        <v/>
      </c>
      <c r="E418" s="183"/>
      <c r="F418" s="144" t="str">
        <f t="shared" si="43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44"/>
        <v/>
      </c>
      <c r="Q418" s="139" t="str">
        <f t="shared" si="45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41"/>
        <v/>
      </c>
      <c r="C419" s="149"/>
      <c r="D419" s="144" t="str">
        <f t="shared" si="42"/>
        <v/>
      </c>
      <c r="E419" s="183"/>
      <c r="F419" s="144" t="str">
        <f t="shared" si="43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44"/>
        <v/>
      </c>
      <c r="Q419" s="139" t="str">
        <f t="shared" si="45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41"/>
        <v/>
      </c>
      <c r="C420" s="149"/>
      <c r="D420" s="144" t="str">
        <f t="shared" si="42"/>
        <v/>
      </c>
      <c r="E420" s="183"/>
      <c r="F420" s="144" t="str">
        <f t="shared" si="43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44"/>
        <v/>
      </c>
      <c r="Q420" s="139" t="str">
        <f t="shared" si="45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41"/>
        <v/>
      </c>
      <c r="C421" s="149"/>
      <c r="D421" s="144" t="str">
        <f t="shared" si="42"/>
        <v/>
      </c>
      <c r="E421" s="183"/>
      <c r="F421" s="144" t="str">
        <f t="shared" si="43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44"/>
        <v/>
      </c>
      <c r="Q421" s="139" t="str">
        <f t="shared" si="45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41"/>
        <v/>
      </c>
      <c r="C422" s="149"/>
      <c r="D422" s="144" t="str">
        <f t="shared" si="42"/>
        <v/>
      </c>
      <c r="E422" s="183"/>
      <c r="F422" s="144" t="str">
        <f t="shared" si="43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44"/>
        <v/>
      </c>
      <c r="Q422" s="139" t="str">
        <f t="shared" si="45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41"/>
        <v/>
      </c>
      <c r="C423" s="149"/>
      <c r="D423" s="144" t="str">
        <f t="shared" si="42"/>
        <v/>
      </c>
      <c r="E423" s="183"/>
      <c r="F423" s="144" t="str">
        <f t="shared" si="43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44"/>
        <v/>
      </c>
      <c r="Q423" s="139" t="str">
        <f t="shared" si="45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41"/>
        <v/>
      </c>
      <c r="C424" s="149"/>
      <c r="D424" s="144" t="str">
        <f t="shared" si="42"/>
        <v/>
      </c>
      <c r="E424" s="183"/>
      <c r="F424" s="144" t="str">
        <f t="shared" si="43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44"/>
        <v/>
      </c>
      <c r="Q424" s="139" t="str">
        <f t="shared" si="45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41"/>
        <v/>
      </c>
      <c r="C425" s="149"/>
      <c r="D425" s="144" t="str">
        <f t="shared" si="42"/>
        <v/>
      </c>
      <c r="E425" s="183"/>
      <c r="F425" s="144" t="str">
        <f t="shared" si="43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44"/>
        <v/>
      </c>
      <c r="Q425" s="139" t="str">
        <f t="shared" si="45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41"/>
        <v/>
      </c>
      <c r="C426" s="149"/>
      <c r="D426" s="144" t="str">
        <f t="shared" si="42"/>
        <v/>
      </c>
      <c r="E426" s="183"/>
      <c r="F426" s="144" t="str">
        <f t="shared" si="43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44"/>
        <v/>
      </c>
      <c r="Q426" s="139" t="str">
        <f t="shared" si="45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41"/>
        <v/>
      </c>
      <c r="C427" s="149"/>
      <c r="D427" s="144" t="str">
        <f t="shared" si="42"/>
        <v/>
      </c>
      <c r="E427" s="183"/>
      <c r="F427" s="144" t="str">
        <f t="shared" si="43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44"/>
        <v/>
      </c>
      <c r="Q427" s="139" t="str">
        <f t="shared" si="45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41"/>
        <v/>
      </c>
      <c r="C428" s="149"/>
      <c r="D428" s="144" t="str">
        <f t="shared" si="42"/>
        <v/>
      </c>
      <c r="E428" s="183"/>
      <c r="F428" s="144" t="str">
        <f t="shared" si="43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44"/>
        <v/>
      </c>
      <c r="Q428" s="139" t="str">
        <f t="shared" si="45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41"/>
        <v/>
      </c>
      <c r="C429" s="149"/>
      <c r="D429" s="144" t="str">
        <f t="shared" si="42"/>
        <v/>
      </c>
      <c r="E429" s="183"/>
      <c r="F429" s="144" t="str">
        <f t="shared" si="43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44"/>
        <v/>
      </c>
      <c r="Q429" s="139" t="str">
        <f t="shared" si="45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41"/>
        <v/>
      </c>
      <c r="C430" s="149"/>
      <c r="D430" s="144" t="str">
        <f t="shared" si="42"/>
        <v/>
      </c>
      <c r="E430" s="183"/>
      <c r="F430" s="144" t="str">
        <f t="shared" si="43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44"/>
        <v/>
      </c>
      <c r="Q430" s="139" t="str">
        <f t="shared" si="45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41"/>
        <v/>
      </c>
      <c r="C431" s="149"/>
      <c r="D431" s="144" t="str">
        <f t="shared" si="42"/>
        <v/>
      </c>
      <c r="E431" s="183"/>
      <c r="F431" s="144" t="str">
        <f t="shared" si="43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44"/>
        <v/>
      </c>
      <c r="Q431" s="139" t="str">
        <f t="shared" si="45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41"/>
        <v/>
      </c>
      <c r="C432" s="149"/>
      <c r="D432" s="144" t="str">
        <f t="shared" si="42"/>
        <v/>
      </c>
      <c r="E432" s="183"/>
      <c r="F432" s="144" t="str">
        <f t="shared" si="43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44"/>
        <v/>
      </c>
      <c r="Q432" s="139" t="str">
        <f t="shared" si="45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41"/>
        <v/>
      </c>
      <c r="C433" s="149"/>
      <c r="D433" s="144" t="str">
        <f t="shared" si="42"/>
        <v/>
      </c>
      <c r="E433" s="183"/>
      <c r="F433" s="144" t="str">
        <f t="shared" si="43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44"/>
        <v/>
      </c>
      <c r="Q433" s="139" t="str">
        <f t="shared" si="45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41"/>
        <v/>
      </c>
      <c r="C434" s="149"/>
      <c r="D434" s="144" t="str">
        <f t="shared" si="42"/>
        <v/>
      </c>
      <c r="E434" s="183"/>
      <c r="F434" s="144" t="str">
        <f t="shared" si="43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44"/>
        <v/>
      </c>
      <c r="Q434" s="139" t="str">
        <f t="shared" si="45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41"/>
        <v/>
      </c>
      <c r="C435" s="149"/>
      <c r="D435" s="144" t="str">
        <f t="shared" si="42"/>
        <v/>
      </c>
      <c r="E435" s="183"/>
      <c r="F435" s="144" t="str">
        <f t="shared" si="43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44"/>
        <v/>
      </c>
      <c r="Q435" s="139" t="str">
        <f t="shared" si="45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41"/>
        <v/>
      </c>
      <c r="C436" s="149"/>
      <c r="D436" s="144" t="str">
        <f t="shared" si="42"/>
        <v/>
      </c>
      <c r="E436" s="183"/>
      <c r="F436" s="144" t="str">
        <f t="shared" si="43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44"/>
        <v/>
      </c>
      <c r="Q436" s="139" t="str">
        <f t="shared" si="45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41"/>
        <v/>
      </c>
      <c r="C437" s="149"/>
      <c r="D437" s="144" t="str">
        <f t="shared" si="42"/>
        <v/>
      </c>
      <c r="E437" s="183"/>
      <c r="F437" s="144" t="str">
        <f t="shared" si="43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44"/>
        <v/>
      </c>
      <c r="Q437" s="139" t="str">
        <f t="shared" si="45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41"/>
        <v/>
      </c>
      <c r="C438" s="149"/>
      <c r="D438" s="144" t="str">
        <f t="shared" si="42"/>
        <v/>
      </c>
      <c r="E438" s="183"/>
      <c r="F438" s="144" t="str">
        <f t="shared" si="43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44"/>
        <v/>
      </c>
      <c r="Q438" s="139" t="str">
        <f t="shared" si="45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41"/>
        <v/>
      </c>
      <c r="C439" s="149"/>
      <c r="D439" s="144" t="str">
        <f t="shared" si="42"/>
        <v/>
      </c>
      <c r="E439" s="183"/>
      <c r="F439" s="144" t="str">
        <f t="shared" si="43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44"/>
        <v/>
      </c>
      <c r="Q439" s="139" t="str">
        <f t="shared" si="45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41"/>
        <v/>
      </c>
      <c r="C440" s="149"/>
      <c r="D440" s="144" t="str">
        <f t="shared" si="42"/>
        <v/>
      </c>
      <c r="E440" s="183"/>
      <c r="F440" s="144" t="str">
        <f t="shared" si="43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44"/>
        <v/>
      </c>
      <c r="Q440" s="139" t="str">
        <f t="shared" si="45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41"/>
        <v/>
      </c>
      <c r="C441" s="149"/>
      <c r="D441" s="144" t="str">
        <f t="shared" si="42"/>
        <v/>
      </c>
      <c r="E441" s="183"/>
      <c r="F441" s="144" t="str">
        <f t="shared" si="43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44"/>
        <v/>
      </c>
      <c r="Q441" s="139" t="str">
        <f t="shared" si="45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41"/>
        <v/>
      </c>
      <c r="C442" s="149"/>
      <c r="D442" s="144" t="str">
        <f t="shared" si="42"/>
        <v/>
      </c>
      <c r="E442" s="183"/>
      <c r="F442" s="144" t="str">
        <f t="shared" si="43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44"/>
        <v/>
      </c>
      <c r="Q442" s="139" t="str">
        <f t="shared" si="45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41"/>
        <v/>
      </c>
      <c r="C443" s="149"/>
      <c r="D443" s="144" t="str">
        <f t="shared" si="42"/>
        <v/>
      </c>
      <c r="E443" s="183"/>
      <c r="F443" s="144" t="str">
        <f t="shared" si="43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44"/>
        <v/>
      </c>
      <c r="Q443" s="139" t="str">
        <f t="shared" si="45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41"/>
        <v/>
      </c>
      <c r="C444" s="149"/>
      <c r="D444" s="144" t="str">
        <f t="shared" si="42"/>
        <v/>
      </c>
      <c r="E444" s="183"/>
      <c r="F444" s="144" t="str">
        <f t="shared" si="43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44"/>
        <v/>
      </c>
      <c r="Q444" s="139" t="str">
        <f t="shared" si="45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41"/>
        <v/>
      </c>
      <c r="C445" s="149"/>
      <c r="D445" s="144" t="str">
        <f t="shared" si="42"/>
        <v/>
      </c>
      <c r="E445" s="183"/>
      <c r="F445" s="144" t="str">
        <f t="shared" si="43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44"/>
        <v/>
      </c>
      <c r="Q445" s="139" t="str">
        <f t="shared" si="45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41"/>
        <v/>
      </c>
      <c r="C446" s="149"/>
      <c r="D446" s="144" t="str">
        <f t="shared" si="42"/>
        <v/>
      </c>
      <c r="E446" s="183"/>
      <c r="F446" s="144" t="str">
        <f t="shared" si="43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44"/>
        <v/>
      </c>
      <c r="Q446" s="139" t="str">
        <f t="shared" si="45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41"/>
        <v/>
      </c>
      <c r="C447" s="149"/>
      <c r="D447" s="144" t="str">
        <f t="shared" si="42"/>
        <v/>
      </c>
      <c r="E447" s="183"/>
      <c r="F447" s="144" t="str">
        <f t="shared" si="43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44"/>
        <v/>
      </c>
      <c r="Q447" s="139" t="str">
        <f t="shared" si="45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41"/>
        <v/>
      </c>
      <c r="C448" s="149"/>
      <c r="D448" s="144" t="str">
        <f t="shared" si="42"/>
        <v/>
      </c>
      <c r="E448" s="183"/>
      <c r="F448" s="144" t="str">
        <f t="shared" si="43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44"/>
        <v/>
      </c>
      <c r="Q448" s="139" t="str">
        <f t="shared" si="45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41"/>
        <v/>
      </c>
      <c r="C449" s="149"/>
      <c r="D449" s="144" t="str">
        <f t="shared" si="42"/>
        <v/>
      </c>
      <c r="E449" s="183"/>
      <c r="F449" s="144" t="str">
        <f t="shared" si="43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44"/>
        <v/>
      </c>
      <c r="Q449" s="139" t="str">
        <f t="shared" si="45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41"/>
        <v/>
      </c>
      <c r="C450" s="149"/>
      <c r="D450" s="144" t="str">
        <f t="shared" si="42"/>
        <v/>
      </c>
      <c r="E450" s="183"/>
      <c r="F450" s="144" t="str">
        <f t="shared" si="43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44"/>
        <v/>
      </c>
      <c r="Q450" s="139" t="str">
        <f t="shared" si="45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41"/>
        <v/>
      </c>
      <c r="C451" s="149"/>
      <c r="D451" s="144" t="str">
        <f t="shared" si="42"/>
        <v/>
      </c>
      <c r="E451" s="183"/>
      <c r="F451" s="144" t="str">
        <f t="shared" si="43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44"/>
        <v/>
      </c>
      <c r="Q451" s="139" t="str">
        <f t="shared" si="45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6">IFERROR(VLOOKUP(A452,$R$6:$S$23,2,FALSE),"")</f>
        <v/>
      </c>
      <c r="C452" s="149"/>
      <c r="D452" s="144" t="str">
        <f t="shared" ref="D452:D501" si="47">IFERROR(VLOOKUP(C452,$U$5:$W$129,2,FALSE),"")</f>
        <v/>
      </c>
      <c r="E452" s="183"/>
      <c r="F452" s="144" t="str">
        <f t="shared" ref="F452:F501" si="48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9">LEFT(C452,3)</f>
        <v/>
      </c>
      <c r="Q452" s="139" t="str">
        <f t="shared" ref="Q452:Q501" si="50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6"/>
        <v/>
      </c>
      <c r="C453" s="149"/>
      <c r="D453" s="144" t="str">
        <f t="shared" si="47"/>
        <v/>
      </c>
      <c r="E453" s="183"/>
      <c r="F453" s="144" t="str">
        <f t="shared" si="48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9"/>
        <v/>
      </c>
      <c r="Q453" s="139" t="str">
        <f t="shared" si="50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6"/>
        <v/>
      </c>
      <c r="C454" s="149"/>
      <c r="D454" s="144" t="str">
        <f t="shared" si="47"/>
        <v/>
      </c>
      <c r="E454" s="183"/>
      <c r="F454" s="144" t="str">
        <f t="shared" si="48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9"/>
        <v/>
      </c>
      <c r="Q454" s="139" t="str">
        <f t="shared" si="50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6"/>
        <v/>
      </c>
      <c r="C455" s="149"/>
      <c r="D455" s="144" t="str">
        <f t="shared" si="47"/>
        <v/>
      </c>
      <c r="E455" s="183"/>
      <c r="F455" s="144" t="str">
        <f t="shared" si="48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9"/>
        <v/>
      </c>
      <c r="Q455" s="139" t="str">
        <f t="shared" si="50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6"/>
        <v/>
      </c>
      <c r="C456" s="149"/>
      <c r="D456" s="144" t="str">
        <f t="shared" si="47"/>
        <v/>
      </c>
      <c r="E456" s="183"/>
      <c r="F456" s="144" t="str">
        <f t="shared" si="48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9"/>
        <v/>
      </c>
      <c r="Q456" s="139" t="str">
        <f t="shared" si="50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6"/>
        <v/>
      </c>
      <c r="C457" s="149"/>
      <c r="D457" s="144" t="str">
        <f t="shared" si="47"/>
        <v/>
      </c>
      <c r="E457" s="183"/>
      <c r="F457" s="144" t="str">
        <f t="shared" si="48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9"/>
        <v/>
      </c>
      <c r="Q457" s="139" t="str">
        <f t="shared" si="50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6"/>
        <v/>
      </c>
      <c r="C458" s="149"/>
      <c r="D458" s="144" t="str">
        <f t="shared" si="47"/>
        <v/>
      </c>
      <c r="E458" s="183"/>
      <c r="F458" s="144" t="str">
        <f t="shared" si="48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9"/>
        <v/>
      </c>
      <c r="Q458" s="139" t="str">
        <f t="shared" si="50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6"/>
        <v/>
      </c>
      <c r="C459" s="149"/>
      <c r="D459" s="144" t="str">
        <f t="shared" si="47"/>
        <v/>
      </c>
      <c r="E459" s="183"/>
      <c r="F459" s="144" t="str">
        <f t="shared" si="48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9"/>
        <v/>
      </c>
      <c r="Q459" s="139" t="str">
        <f t="shared" si="50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6"/>
        <v/>
      </c>
      <c r="C460" s="149"/>
      <c r="D460" s="144" t="str">
        <f t="shared" si="47"/>
        <v/>
      </c>
      <c r="E460" s="183"/>
      <c r="F460" s="144" t="str">
        <f t="shared" si="48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9"/>
        <v/>
      </c>
      <c r="Q460" s="139" t="str">
        <f t="shared" si="50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6"/>
        <v/>
      </c>
      <c r="C461" s="149"/>
      <c r="D461" s="144" t="str">
        <f t="shared" si="47"/>
        <v/>
      </c>
      <c r="E461" s="183"/>
      <c r="F461" s="144" t="str">
        <f t="shared" si="48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9"/>
        <v/>
      </c>
      <c r="Q461" s="139" t="str">
        <f t="shared" si="50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6"/>
        <v/>
      </c>
      <c r="C462" s="149"/>
      <c r="D462" s="144" t="str">
        <f t="shared" si="47"/>
        <v/>
      </c>
      <c r="E462" s="183"/>
      <c r="F462" s="144" t="str">
        <f t="shared" si="48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9"/>
        <v/>
      </c>
      <c r="Q462" s="139" t="str">
        <f t="shared" si="50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6"/>
        <v/>
      </c>
      <c r="C463" s="149"/>
      <c r="D463" s="144" t="str">
        <f t="shared" si="47"/>
        <v/>
      </c>
      <c r="E463" s="183"/>
      <c r="F463" s="144" t="str">
        <f t="shared" si="48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9"/>
        <v/>
      </c>
      <c r="Q463" s="139" t="str">
        <f t="shared" si="50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6"/>
        <v/>
      </c>
      <c r="C464" s="149"/>
      <c r="D464" s="144" t="str">
        <f t="shared" si="47"/>
        <v/>
      </c>
      <c r="E464" s="183"/>
      <c r="F464" s="144" t="str">
        <f t="shared" si="48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9"/>
        <v/>
      </c>
      <c r="Q464" s="139" t="str">
        <f t="shared" si="50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6"/>
        <v/>
      </c>
      <c r="C465" s="149"/>
      <c r="D465" s="144" t="str">
        <f t="shared" si="47"/>
        <v/>
      </c>
      <c r="E465" s="183"/>
      <c r="F465" s="144" t="str">
        <f t="shared" si="48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9"/>
        <v/>
      </c>
      <c r="Q465" s="139" t="str">
        <f t="shared" si="50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6"/>
        <v/>
      </c>
      <c r="C466" s="149"/>
      <c r="D466" s="144" t="str">
        <f t="shared" si="47"/>
        <v/>
      </c>
      <c r="E466" s="183"/>
      <c r="F466" s="144" t="str">
        <f t="shared" si="48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9"/>
        <v/>
      </c>
      <c r="Q466" s="139" t="str">
        <f t="shared" si="50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6"/>
        <v/>
      </c>
      <c r="C467" s="149"/>
      <c r="D467" s="144" t="str">
        <f t="shared" si="47"/>
        <v/>
      </c>
      <c r="E467" s="183"/>
      <c r="F467" s="144" t="str">
        <f t="shared" si="48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9"/>
        <v/>
      </c>
      <c r="Q467" s="139" t="str">
        <f t="shared" si="50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6"/>
        <v/>
      </c>
      <c r="C468" s="149"/>
      <c r="D468" s="144" t="str">
        <f t="shared" si="47"/>
        <v/>
      </c>
      <c r="E468" s="183"/>
      <c r="F468" s="144" t="str">
        <f t="shared" si="48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9"/>
        <v/>
      </c>
      <c r="Q468" s="139" t="str">
        <f t="shared" si="50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6"/>
        <v/>
      </c>
      <c r="C469" s="149"/>
      <c r="D469" s="144" t="str">
        <f t="shared" si="47"/>
        <v/>
      </c>
      <c r="E469" s="183"/>
      <c r="F469" s="144" t="str">
        <f t="shared" si="48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9"/>
        <v/>
      </c>
      <c r="Q469" s="139" t="str">
        <f t="shared" si="50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6"/>
        <v/>
      </c>
      <c r="C470" s="149"/>
      <c r="D470" s="144" t="str">
        <f t="shared" si="47"/>
        <v/>
      </c>
      <c r="E470" s="183"/>
      <c r="F470" s="144" t="str">
        <f t="shared" si="48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9"/>
        <v/>
      </c>
      <c r="Q470" s="139" t="str">
        <f t="shared" si="50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6"/>
        <v/>
      </c>
      <c r="C471" s="149"/>
      <c r="D471" s="144" t="str">
        <f t="shared" si="47"/>
        <v/>
      </c>
      <c r="E471" s="183"/>
      <c r="F471" s="144" t="str">
        <f t="shared" si="48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9"/>
        <v/>
      </c>
      <c r="Q471" s="139" t="str">
        <f t="shared" si="50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6"/>
        <v/>
      </c>
      <c r="C472" s="149"/>
      <c r="D472" s="144" t="str">
        <f t="shared" si="47"/>
        <v/>
      </c>
      <c r="E472" s="183"/>
      <c r="F472" s="144" t="str">
        <f t="shared" si="48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9"/>
        <v/>
      </c>
      <c r="Q472" s="139" t="str">
        <f t="shared" si="50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6"/>
        <v/>
      </c>
      <c r="C473" s="149"/>
      <c r="D473" s="144" t="str">
        <f t="shared" si="47"/>
        <v/>
      </c>
      <c r="E473" s="183"/>
      <c r="F473" s="144" t="str">
        <f t="shared" si="48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9"/>
        <v/>
      </c>
      <c r="Q473" s="139" t="str">
        <f t="shared" si="50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6"/>
        <v/>
      </c>
      <c r="C474" s="149"/>
      <c r="D474" s="144" t="str">
        <f t="shared" si="47"/>
        <v/>
      </c>
      <c r="E474" s="183"/>
      <c r="F474" s="144" t="str">
        <f t="shared" si="48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9"/>
        <v/>
      </c>
      <c r="Q474" s="139" t="str">
        <f t="shared" si="50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6"/>
        <v/>
      </c>
      <c r="C475" s="149"/>
      <c r="D475" s="144" t="str">
        <f t="shared" si="47"/>
        <v/>
      </c>
      <c r="E475" s="183"/>
      <c r="F475" s="144" t="str">
        <f t="shared" si="48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9"/>
        <v/>
      </c>
      <c r="Q475" s="139" t="str">
        <f t="shared" si="50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6"/>
        <v/>
      </c>
      <c r="C476" s="149"/>
      <c r="D476" s="144" t="str">
        <f t="shared" si="47"/>
        <v/>
      </c>
      <c r="E476" s="183"/>
      <c r="F476" s="144" t="str">
        <f t="shared" si="48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9"/>
        <v/>
      </c>
      <c r="Q476" s="139" t="str">
        <f t="shared" si="50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6"/>
        <v/>
      </c>
      <c r="C477" s="149"/>
      <c r="D477" s="144" t="str">
        <f t="shared" si="47"/>
        <v/>
      </c>
      <c r="E477" s="183"/>
      <c r="F477" s="144" t="str">
        <f t="shared" si="48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9"/>
        <v/>
      </c>
      <c r="Q477" s="139" t="str">
        <f t="shared" si="50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6"/>
        <v/>
      </c>
      <c r="C478" s="149"/>
      <c r="D478" s="144" t="str">
        <f t="shared" si="47"/>
        <v/>
      </c>
      <c r="E478" s="183"/>
      <c r="F478" s="144" t="str">
        <f t="shared" si="48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9"/>
        <v/>
      </c>
      <c r="Q478" s="139" t="str">
        <f t="shared" si="50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6"/>
        <v/>
      </c>
      <c r="C479" s="149"/>
      <c r="D479" s="144" t="str">
        <f t="shared" si="47"/>
        <v/>
      </c>
      <c r="E479" s="183"/>
      <c r="F479" s="144" t="str">
        <f t="shared" si="48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9"/>
        <v/>
      </c>
      <c r="Q479" s="139" t="str">
        <f t="shared" si="50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6"/>
        <v/>
      </c>
      <c r="C480" s="149"/>
      <c r="D480" s="144" t="str">
        <f t="shared" si="47"/>
        <v/>
      </c>
      <c r="E480" s="183"/>
      <c r="F480" s="144" t="str">
        <f t="shared" si="48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9"/>
        <v/>
      </c>
      <c r="Q480" s="139" t="str">
        <f t="shared" si="50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6"/>
        <v/>
      </c>
      <c r="C481" s="149"/>
      <c r="D481" s="144" t="str">
        <f t="shared" si="47"/>
        <v/>
      </c>
      <c r="E481" s="183"/>
      <c r="F481" s="144" t="str">
        <f t="shared" si="48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9"/>
        <v/>
      </c>
      <c r="Q481" s="139" t="str">
        <f t="shared" si="50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6"/>
        <v/>
      </c>
      <c r="C482" s="149"/>
      <c r="D482" s="144" t="str">
        <f t="shared" si="47"/>
        <v/>
      </c>
      <c r="E482" s="183"/>
      <c r="F482" s="144" t="str">
        <f t="shared" si="48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9"/>
        <v/>
      </c>
      <c r="Q482" s="139" t="str">
        <f t="shared" si="50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6"/>
        <v/>
      </c>
      <c r="C483" s="149"/>
      <c r="D483" s="144" t="str">
        <f t="shared" si="47"/>
        <v/>
      </c>
      <c r="E483" s="183"/>
      <c r="F483" s="144" t="str">
        <f t="shared" si="48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9"/>
        <v/>
      </c>
      <c r="Q483" s="139" t="str">
        <f t="shared" si="50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6"/>
        <v/>
      </c>
      <c r="C484" s="149"/>
      <c r="D484" s="144" t="str">
        <f t="shared" si="47"/>
        <v/>
      </c>
      <c r="E484" s="183"/>
      <c r="F484" s="144" t="str">
        <f t="shared" si="48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9"/>
        <v/>
      </c>
      <c r="Q484" s="139" t="str">
        <f t="shared" si="50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6"/>
        <v/>
      </c>
      <c r="C485" s="149"/>
      <c r="D485" s="144" t="str">
        <f t="shared" si="47"/>
        <v/>
      </c>
      <c r="E485" s="183"/>
      <c r="F485" s="144" t="str">
        <f t="shared" si="48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9"/>
        <v/>
      </c>
      <c r="Q485" s="139" t="str">
        <f t="shared" si="50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6"/>
        <v/>
      </c>
      <c r="C486" s="149"/>
      <c r="D486" s="144" t="str">
        <f t="shared" si="47"/>
        <v/>
      </c>
      <c r="E486" s="183"/>
      <c r="F486" s="144" t="str">
        <f t="shared" si="48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9"/>
        <v/>
      </c>
      <c r="Q486" s="139" t="str">
        <f t="shared" si="50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6"/>
        <v/>
      </c>
      <c r="C487" s="149"/>
      <c r="D487" s="144" t="str">
        <f t="shared" si="47"/>
        <v/>
      </c>
      <c r="E487" s="183"/>
      <c r="F487" s="144" t="str">
        <f t="shared" si="48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9"/>
        <v/>
      </c>
      <c r="Q487" s="139" t="str">
        <f t="shared" si="50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6"/>
        <v/>
      </c>
      <c r="C488" s="149"/>
      <c r="D488" s="144" t="str">
        <f t="shared" si="47"/>
        <v/>
      </c>
      <c r="E488" s="183"/>
      <c r="F488" s="144" t="str">
        <f t="shared" si="48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9"/>
        <v/>
      </c>
      <c r="Q488" s="139" t="str">
        <f t="shared" si="50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6"/>
        <v/>
      </c>
      <c r="C489" s="149"/>
      <c r="D489" s="144" t="str">
        <f t="shared" si="47"/>
        <v/>
      </c>
      <c r="E489" s="183"/>
      <c r="F489" s="144" t="str">
        <f t="shared" si="48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9"/>
        <v/>
      </c>
      <c r="Q489" s="139" t="str">
        <f t="shared" si="50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6"/>
        <v/>
      </c>
      <c r="C490" s="149"/>
      <c r="D490" s="144" t="str">
        <f t="shared" si="47"/>
        <v/>
      </c>
      <c r="E490" s="183"/>
      <c r="F490" s="144" t="str">
        <f t="shared" si="48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9"/>
        <v/>
      </c>
      <c r="Q490" s="139" t="str">
        <f t="shared" si="50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6"/>
        <v/>
      </c>
      <c r="C491" s="149"/>
      <c r="D491" s="144" t="str">
        <f t="shared" si="47"/>
        <v/>
      </c>
      <c r="E491" s="183"/>
      <c r="F491" s="144" t="str">
        <f t="shared" si="48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9"/>
        <v/>
      </c>
      <c r="Q491" s="139" t="str">
        <f t="shared" si="50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6"/>
        <v/>
      </c>
      <c r="C492" s="149"/>
      <c r="D492" s="144" t="str">
        <f t="shared" si="47"/>
        <v/>
      </c>
      <c r="E492" s="183"/>
      <c r="F492" s="144" t="str">
        <f t="shared" si="48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9"/>
        <v/>
      </c>
      <c r="Q492" s="139" t="str">
        <f t="shared" si="50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6"/>
        <v/>
      </c>
      <c r="C493" s="149"/>
      <c r="D493" s="144" t="str">
        <f t="shared" si="47"/>
        <v/>
      </c>
      <c r="E493" s="183"/>
      <c r="F493" s="144" t="str">
        <f t="shared" si="48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9"/>
        <v/>
      </c>
      <c r="Q493" s="139" t="str">
        <f t="shared" si="50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6"/>
        <v/>
      </c>
      <c r="C494" s="149"/>
      <c r="D494" s="144" t="str">
        <f t="shared" si="47"/>
        <v/>
      </c>
      <c r="E494" s="183"/>
      <c r="F494" s="144" t="str">
        <f t="shared" si="48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9"/>
        <v/>
      </c>
      <c r="Q494" s="139" t="str">
        <f t="shared" si="50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6"/>
        <v/>
      </c>
      <c r="C495" s="149"/>
      <c r="D495" s="144" t="str">
        <f t="shared" si="47"/>
        <v/>
      </c>
      <c r="E495" s="183"/>
      <c r="F495" s="144" t="str">
        <f t="shared" si="48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9"/>
        <v/>
      </c>
      <c r="Q495" s="139" t="str">
        <f t="shared" si="50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6"/>
        <v/>
      </c>
      <c r="C496" s="149"/>
      <c r="D496" s="144" t="str">
        <f t="shared" si="47"/>
        <v/>
      </c>
      <c r="E496" s="183"/>
      <c r="F496" s="144" t="str">
        <f t="shared" si="48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9"/>
        <v/>
      </c>
      <c r="Q496" s="139" t="str">
        <f t="shared" si="50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6"/>
        <v/>
      </c>
      <c r="C497" s="149"/>
      <c r="D497" s="144" t="str">
        <f t="shared" si="47"/>
        <v/>
      </c>
      <c r="E497" s="183"/>
      <c r="F497" s="144" t="str">
        <f t="shared" si="48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9"/>
        <v/>
      </c>
      <c r="Q497" s="139" t="str">
        <f t="shared" si="50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6"/>
        <v/>
      </c>
      <c r="C498" s="149"/>
      <c r="D498" s="144" t="str">
        <f t="shared" si="47"/>
        <v/>
      </c>
      <c r="E498" s="183"/>
      <c r="F498" s="144" t="str">
        <f t="shared" si="48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9"/>
        <v/>
      </c>
      <c r="Q498" s="139" t="str">
        <f t="shared" si="50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6"/>
        <v/>
      </c>
      <c r="C499" s="149"/>
      <c r="D499" s="144" t="str">
        <f t="shared" si="47"/>
        <v/>
      </c>
      <c r="E499" s="183"/>
      <c r="F499" s="144" t="str">
        <f t="shared" si="48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9"/>
        <v/>
      </c>
      <c r="Q499" s="139" t="str">
        <f t="shared" si="50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6"/>
        <v/>
      </c>
      <c r="C500" s="149"/>
      <c r="D500" s="144" t="str">
        <f t="shared" si="47"/>
        <v/>
      </c>
      <c r="E500" s="183"/>
      <c r="F500" s="144" t="str">
        <f t="shared" si="48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9"/>
        <v/>
      </c>
      <c r="Q500" s="139" t="str">
        <f t="shared" si="50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6"/>
        <v/>
      </c>
      <c r="C501" s="149"/>
      <c r="D501" s="144" t="str">
        <f t="shared" si="47"/>
        <v/>
      </c>
      <c r="E501" s="183"/>
      <c r="F501" s="144" t="str">
        <f t="shared" si="48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9"/>
        <v/>
      </c>
      <c r="Q501" s="139" t="str">
        <f t="shared" si="50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G7" sqref="G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80" t="s">
        <v>261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81" t="s">
        <v>263</v>
      </c>
      <c r="C3" s="282"/>
      <c r="D3" s="283" t="s">
        <v>757</v>
      </c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5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4993212</v>
      </c>
      <c r="E5" s="3">
        <v>179037</v>
      </c>
      <c r="F5" s="3"/>
      <c r="G5" s="3">
        <v>1003846</v>
      </c>
      <c r="H5" s="3"/>
      <c r="I5" s="3">
        <v>2772245</v>
      </c>
      <c r="J5" s="3"/>
      <c r="K5" s="3">
        <v>448574</v>
      </c>
      <c r="L5" s="3"/>
      <c r="M5" s="3"/>
      <c r="N5" s="3"/>
      <c r="O5" s="3">
        <v>530274</v>
      </c>
      <c r="P5" s="3"/>
      <c r="Q5" s="3"/>
      <c r="R5" s="3"/>
      <c r="S5" s="3"/>
      <c r="T5" s="3">
        <v>59236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58255435</v>
      </c>
      <c r="E6" s="14">
        <f>+E27+E34</f>
        <v>30352557</v>
      </c>
      <c r="F6" s="14">
        <f t="shared" ref="F6:V6" si="1">+F27+F34</f>
        <v>0</v>
      </c>
      <c r="G6" s="14">
        <f t="shared" si="1"/>
        <v>5790000</v>
      </c>
      <c r="H6" s="14">
        <f>+H27+H34</f>
        <v>0</v>
      </c>
      <c r="I6" s="14">
        <f>+I27+I34</f>
        <v>2540000</v>
      </c>
      <c r="J6" s="14">
        <f t="shared" si="1"/>
        <v>4651823</v>
      </c>
      <c r="K6" s="14">
        <f t="shared" si="1"/>
        <v>2024037</v>
      </c>
      <c r="L6" s="14">
        <f>+L27+L34</f>
        <v>0</v>
      </c>
      <c r="M6" s="14">
        <f t="shared" si="1"/>
        <v>0</v>
      </c>
      <c r="N6" s="14">
        <f t="shared" si="1"/>
        <v>1993209</v>
      </c>
      <c r="O6" s="14">
        <f t="shared" si="1"/>
        <v>10243096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656713</v>
      </c>
      <c r="U6" s="14">
        <f t="shared" si="1"/>
        <v>0</v>
      </c>
      <c r="V6" s="14">
        <f t="shared" si="1"/>
        <v>4000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-8139640</v>
      </c>
      <c r="E7" s="259"/>
      <c r="F7" s="259"/>
      <c r="G7" s="259">
        <v>-1113032</v>
      </c>
      <c r="H7" s="259"/>
      <c r="I7" s="259">
        <v>-3133295</v>
      </c>
      <c r="J7" s="259">
        <v>-2698011</v>
      </c>
      <c r="K7" s="259">
        <v>-420493</v>
      </c>
      <c r="L7" s="259"/>
      <c r="M7" s="259"/>
      <c r="N7" s="259">
        <v>-123606</v>
      </c>
      <c r="O7" s="259">
        <v>-314319</v>
      </c>
      <c r="P7" s="259"/>
      <c r="Q7" s="259"/>
      <c r="R7" s="259"/>
      <c r="S7" s="259"/>
      <c r="T7" s="259">
        <v>-336884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55109007</v>
      </c>
      <c r="E8" s="14">
        <f>+E5+E6+E7</f>
        <v>30531594</v>
      </c>
      <c r="F8" s="14">
        <f t="shared" ref="F8:V8" si="2">+F5+F6+F7</f>
        <v>0</v>
      </c>
      <c r="G8" s="14">
        <f t="shared" si="2"/>
        <v>5680814</v>
      </c>
      <c r="H8" s="14">
        <f>+H5+H6+H7</f>
        <v>0</v>
      </c>
      <c r="I8" s="14">
        <f>+I5+I6+I7</f>
        <v>2178950</v>
      </c>
      <c r="J8" s="14">
        <f t="shared" si="2"/>
        <v>1953812</v>
      </c>
      <c r="K8" s="14">
        <f t="shared" si="2"/>
        <v>2052118</v>
      </c>
      <c r="L8" s="14">
        <f>+L5+L6+L7</f>
        <v>0</v>
      </c>
      <c r="M8" s="14">
        <f t="shared" si="2"/>
        <v>0</v>
      </c>
      <c r="N8" s="14">
        <f t="shared" si="2"/>
        <v>1869603</v>
      </c>
      <c r="O8" s="14">
        <f t="shared" si="2"/>
        <v>10459051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2"/>
        <v>379065</v>
      </c>
      <c r="U8" s="14">
        <f t="shared" si="2"/>
        <v>0</v>
      </c>
      <c r="V8" s="14">
        <f t="shared" si="2"/>
        <v>4000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47330431</v>
      </c>
      <c r="E9" s="134">
        <f>+'PLAN RASHODA I IZDATAKA'!E3</f>
        <v>30352557</v>
      </c>
      <c r="F9" s="134">
        <f>+'PLAN RASHODA I IZDATAKA'!F3</f>
        <v>0</v>
      </c>
      <c r="G9" s="134">
        <f>+'PLAN RASHODA I IZDATAKA'!G3</f>
        <v>5655814</v>
      </c>
      <c r="H9" s="134">
        <f>+'PLAN RASHODA I IZDATAKA'!H3</f>
        <v>0</v>
      </c>
      <c r="I9" s="134">
        <f>+'PLAN RASHODA I IZDATAKA'!I3</f>
        <v>1950401</v>
      </c>
      <c r="J9" s="134">
        <f>+'PLAN RASHODA I IZDATAKA'!J3</f>
        <v>1348130</v>
      </c>
      <c r="K9" s="134">
        <f>+'PLAN RASHODA I IZDATAKA'!K3</f>
        <v>2571645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1290026</v>
      </c>
      <c r="O9" s="134">
        <f>+'PLAN RASHODA I IZDATAKA'!O3</f>
        <v>3559051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598807</v>
      </c>
      <c r="U9" s="134">
        <f>+'PLAN RASHODA I IZDATAKA'!U3</f>
        <v>0</v>
      </c>
      <c r="V9" s="134">
        <f>+'PLAN RASHODA I IZDATAKA'!V3</f>
        <v>4000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7778576</v>
      </c>
      <c r="E10" s="118">
        <f>+E8-E9</f>
        <v>179037</v>
      </c>
      <c r="F10" s="118">
        <f t="shared" ref="F10:W10" si="3">+F8-F9</f>
        <v>0</v>
      </c>
      <c r="G10" s="118">
        <f t="shared" si="3"/>
        <v>25000</v>
      </c>
      <c r="H10" s="118">
        <f>+H8-H9</f>
        <v>0</v>
      </c>
      <c r="I10" s="118">
        <f>+I8-I9</f>
        <v>228549</v>
      </c>
      <c r="J10" s="118">
        <f t="shared" si="3"/>
        <v>605682</v>
      </c>
      <c r="K10" s="118">
        <f t="shared" si="3"/>
        <v>-519527</v>
      </c>
      <c r="L10" s="118">
        <f>+L8-L9</f>
        <v>0</v>
      </c>
      <c r="M10" s="118">
        <f t="shared" si="3"/>
        <v>0</v>
      </c>
      <c r="N10" s="118">
        <f t="shared" si="3"/>
        <v>579577</v>
      </c>
      <c r="O10" s="118">
        <f t="shared" si="3"/>
        <v>6900000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3"/>
        <v>-219742</v>
      </c>
      <c r="U10" s="118">
        <f t="shared" si="3"/>
        <v>0</v>
      </c>
      <c r="V10" s="118">
        <f t="shared" si="3"/>
        <v>0</v>
      </c>
      <c r="W10" s="118">
        <f t="shared" si="3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16888128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4651823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1993209</v>
      </c>
      <c r="O13" s="186">
        <f>SUMIFS('Plan prihoda za unos u SAP'!$G$3:$G$501,'Plan prihoda za unos u SAP'!$C$3:$C$501,"=563",'Plan prihoda za unos u SAP'!$K$3:$K$501,"=632")</f>
        <v>10243096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2024037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2024037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6000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6000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2540000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2540000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5784000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5784000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656713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656713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30352557</v>
      </c>
      <c r="E24" s="186">
        <f>SUMIFS('Plan prihoda za unos u SAP'!$G$3:$G$501,'Plan prihoda za unos u SAP'!$C$3:$C$501,"=11",'Plan prihoda za unos u SAP'!$K$3:$K$501,"=671")</f>
        <v>30352557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58251435</v>
      </c>
      <c r="E27" s="4">
        <f>SUM(E11:E26)</f>
        <v>30352557</v>
      </c>
      <c r="F27" s="4">
        <f t="shared" ref="F27:W27" si="4">SUM(F11:F26)</f>
        <v>0</v>
      </c>
      <c r="G27" s="4">
        <f t="shared" si="4"/>
        <v>5790000</v>
      </c>
      <c r="H27" s="4">
        <f t="shared" si="4"/>
        <v>0</v>
      </c>
      <c r="I27" s="4">
        <f t="shared" si="4"/>
        <v>2540000</v>
      </c>
      <c r="J27" s="4">
        <f t="shared" si="4"/>
        <v>4651823</v>
      </c>
      <c r="K27" s="4">
        <f t="shared" si="4"/>
        <v>2024037</v>
      </c>
      <c r="L27" s="4">
        <f t="shared" si="4"/>
        <v>0</v>
      </c>
      <c r="M27" s="4">
        <f t="shared" si="4"/>
        <v>0</v>
      </c>
      <c r="N27" s="4">
        <f t="shared" si="4"/>
        <v>1993209</v>
      </c>
      <c r="O27" s="4">
        <f t="shared" si="4"/>
        <v>10243096</v>
      </c>
      <c r="P27" s="4">
        <f t="shared" si="4"/>
        <v>0</v>
      </c>
      <c r="Q27" s="4">
        <f>SUM(Q11:Q26)</f>
        <v>0</v>
      </c>
      <c r="R27" s="4">
        <f>SUM(R11:R26)</f>
        <v>0</v>
      </c>
      <c r="S27" s="4">
        <f>SUM(S11:S26)</f>
        <v>0</v>
      </c>
      <c r="T27" s="4">
        <f>SUM(T11:T26)</f>
        <v>656713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4000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4000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4000</v>
      </c>
      <c r="E34" s="4">
        <f t="shared" ref="E34:W34" si="5">SUM(E28:E33)</f>
        <v>0</v>
      </c>
      <c r="F34" s="4">
        <f t="shared" si="5"/>
        <v>0</v>
      </c>
      <c r="G34" s="4">
        <f t="shared" si="5"/>
        <v>0</v>
      </c>
      <c r="H34" s="4">
        <f>SUM(H28:H33)</f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>SUM(L28:L33)</f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5"/>
        <v>0</v>
      </c>
      <c r="U34" s="4">
        <f t="shared" si="5"/>
        <v>0</v>
      </c>
      <c r="V34" s="4">
        <f t="shared" si="5"/>
        <v>4000</v>
      </c>
      <c r="W34" s="4">
        <f t="shared" si="5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6">SUM(G35:G39)</f>
        <v>0</v>
      </c>
      <c r="H40" s="4">
        <f t="shared" si="6"/>
        <v>0</v>
      </c>
      <c r="I40" s="4">
        <f t="shared" si="6"/>
        <v>0</v>
      </c>
      <c r="J40" s="4">
        <f t="shared" si="6"/>
        <v>0</v>
      </c>
      <c r="K40" s="4">
        <f t="shared" si="6"/>
        <v>0</v>
      </c>
      <c r="L40" s="4">
        <f t="shared" si="6"/>
        <v>0</v>
      </c>
      <c r="M40" s="4">
        <f t="shared" si="6"/>
        <v>0</v>
      </c>
      <c r="N40" s="4">
        <f t="shared" si="6"/>
        <v>0</v>
      </c>
      <c r="O40" s="4">
        <f t="shared" si="6"/>
        <v>0</v>
      </c>
      <c r="P40" s="4">
        <f t="shared" si="6"/>
        <v>0</v>
      </c>
      <c r="Q40" s="4">
        <f t="shared" si="6"/>
        <v>0</v>
      </c>
      <c r="R40" s="4">
        <f t="shared" si="6"/>
        <v>0</v>
      </c>
      <c r="S40" s="4">
        <f>SUM(S35:S39)</f>
        <v>0</v>
      </c>
      <c r="T40" s="4">
        <f t="shared" si="6"/>
        <v>0</v>
      </c>
      <c r="U40" s="4">
        <f t="shared" si="6"/>
        <v>0</v>
      </c>
      <c r="V40" s="4">
        <f t="shared" si="6"/>
        <v>0</v>
      </c>
      <c r="W40" s="4">
        <f t="shared" si="6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58255435</v>
      </c>
      <c r="E41" s="71">
        <f>+E40+E34+E27</f>
        <v>30352557</v>
      </c>
      <c r="F41" s="71">
        <f>+F40+F34+F27</f>
        <v>0</v>
      </c>
      <c r="G41" s="71">
        <f t="shared" ref="G41:W41" si="7">+G40+G34+G27</f>
        <v>5790000</v>
      </c>
      <c r="H41" s="71">
        <f t="shared" si="7"/>
        <v>0</v>
      </c>
      <c r="I41" s="71">
        <f t="shared" si="7"/>
        <v>2540000</v>
      </c>
      <c r="J41" s="71">
        <f t="shared" si="7"/>
        <v>4651823</v>
      </c>
      <c r="K41" s="71">
        <f t="shared" si="7"/>
        <v>2024037</v>
      </c>
      <c r="L41" s="71">
        <f t="shared" si="7"/>
        <v>0</v>
      </c>
      <c r="M41" s="71">
        <f t="shared" si="7"/>
        <v>0</v>
      </c>
      <c r="N41" s="71">
        <f t="shared" si="7"/>
        <v>1993209</v>
      </c>
      <c r="O41" s="71">
        <f t="shared" si="7"/>
        <v>10243096</v>
      </c>
      <c r="P41" s="71">
        <f t="shared" si="7"/>
        <v>0</v>
      </c>
      <c r="Q41" s="71">
        <f t="shared" si="7"/>
        <v>0</v>
      </c>
      <c r="R41" s="71">
        <f t="shared" si="7"/>
        <v>0</v>
      </c>
      <c r="S41" s="71">
        <f>+S40+S34+S27</f>
        <v>0</v>
      </c>
      <c r="T41" s="71">
        <f t="shared" si="7"/>
        <v>656713</v>
      </c>
      <c r="U41" s="71">
        <f t="shared" si="7"/>
        <v>0</v>
      </c>
      <c r="V41" s="71">
        <f t="shared" si="7"/>
        <v>4000</v>
      </c>
      <c r="W41" s="71">
        <f t="shared" si="7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81" t="s">
        <v>263</v>
      </c>
      <c r="C43" s="282"/>
      <c r="D43" s="283" t="s">
        <v>1915</v>
      </c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5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8">SUM(E45:W45)</f>
        <v>8139640</v>
      </c>
      <c r="E45" s="185">
        <f>-E7</f>
        <v>0</v>
      </c>
      <c r="F45" s="185">
        <f>-F7</f>
        <v>0</v>
      </c>
      <c r="G45" s="185">
        <f t="shared" ref="G45:W45" si="9">-G7</f>
        <v>1113032</v>
      </c>
      <c r="H45" s="185">
        <f t="shared" si="9"/>
        <v>0</v>
      </c>
      <c r="I45" s="185">
        <f t="shared" si="9"/>
        <v>3133295</v>
      </c>
      <c r="J45" s="185">
        <f t="shared" si="9"/>
        <v>2698011</v>
      </c>
      <c r="K45" s="185">
        <f t="shared" si="9"/>
        <v>420493</v>
      </c>
      <c r="L45" s="185">
        <f t="shared" si="9"/>
        <v>0</v>
      </c>
      <c r="M45" s="185">
        <f t="shared" si="9"/>
        <v>0</v>
      </c>
      <c r="N45" s="185">
        <f t="shared" si="9"/>
        <v>123606</v>
      </c>
      <c r="O45" s="185">
        <f t="shared" si="9"/>
        <v>314319</v>
      </c>
      <c r="P45" s="185">
        <f t="shared" si="9"/>
        <v>0</v>
      </c>
      <c r="Q45" s="185">
        <f t="shared" si="9"/>
        <v>0</v>
      </c>
      <c r="R45" s="185">
        <f t="shared" si="9"/>
        <v>0</v>
      </c>
      <c r="S45" s="185">
        <f>-S7</f>
        <v>0</v>
      </c>
      <c r="T45" s="185">
        <f t="shared" si="9"/>
        <v>336884</v>
      </c>
      <c r="U45" s="185">
        <f t="shared" si="9"/>
        <v>0</v>
      </c>
      <c r="V45" s="185">
        <f t="shared" si="9"/>
        <v>0</v>
      </c>
      <c r="W45" s="185">
        <f t="shared" si="9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8"/>
        <v>44194773</v>
      </c>
      <c r="E46" s="14">
        <f t="shared" ref="E46:W46" si="10">+E67+E74</f>
        <v>30493415</v>
      </c>
      <c r="F46" s="14">
        <f t="shared" si="10"/>
        <v>0</v>
      </c>
      <c r="G46" s="14">
        <f t="shared" si="10"/>
        <v>5852000</v>
      </c>
      <c r="H46" s="14">
        <f>+H67+H74</f>
        <v>0</v>
      </c>
      <c r="I46" s="14">
        <f t="shared" si="10"/>
        <v>2605000</v>
      </c>
      <c r="J46" s="14">
        <f t="shared" si="10"/>
        <v>231230</v>
      </c>
      <c r="K46" s="14">
        <f t="shared" si="10"/>
        <v>1786860</v>
      </c>
      <c r="L46" s="14">
        <f>+L67+L74</f>
        <v>0</v>
      </c>
      <c r="M46" s="14">
        <f t="shared" si="10"/>
        <v>0</v>
      </c>
      <c r="N46" s="14">
        <f t="shared" si="10"/>
        <v>460472</v>
      </c>
      <c r="O46" s="14">
        <f t="shared" si="10"/>
        <v>1437512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0"/>
        <v>1324284</v>
      </c>
      <c r="U46" s="14">
        <f t="shared" si="10"/>
        <v>0</v>
      </c>
      <c r="V46" s="14">
        <f t="shared" si="10"/>
        <v>4000</v>
      </c>
      <c r="W46" s="14">
        <f t="shared" si="10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8"/>
        <v>-9030958</v>
      </c>
      <c r="E47" s="113"/>
      <c r="F47" s="113"/>
      <c r="G47" s="113">
        <v>-1420712</v>
      </c>
      <c r="H47" s="113"/>
      <c r="I47" s="113">
        <v>-3431683</v>
      </c>
      <c r="J47" s="113">
        <v>-2929241</v>
      </c>
      <c r="K47" s="113">
        <v>-309161</v>
      </c>
      <c r="L47" s="113"/>
      <c r="M47" s="3"/>
      <c r="N47" s="113">
        <v>-480868</v>
      </c>
      <c r="O47" s="113">
        <v>-27260</v>
      </c>
      <c r="P47" s="113"/>
      <c r="Q47" s="113"/>
      <c r="R47" s="113"/>
      <c r="S47" s="113"/>
      <c r="T47" s="113">
        <v>-432033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8"/>
        <v>43303455</v>
      </c>
      <c r="E48" s="14">
        <f>+E45+E46+E47</f>
        <v>30493415</v>
      </c>
      <c r="F48" s="14">
        <f t="shared" ref="F48:W48" si="11">+F45+F46+F47</f>
        <v>0</v>
      </c>
      <c r="G48" s="14">
        <f t="shared" si="11"/>
        <v>5544320</v>
      </c>
      <c r="H48" s="14">
        <f>+H45+H46+H47</f>
        <v>0</v>
      </c>
      <c r="I48" s="14">
        <f t="shared" si="11"/>
        <v>2306612</v>
      </c>
      <c r="J48" s="14">
        <f t="shared" si="11"/>
        <v>0</v>
      </c>
      <c r="K48" s="14">
        <f t="shared" si="11"/>
        <v>1898192</v>
      </c>
      <c r="L48" s="14">
        <f>+L45+L46+L47</f>
        <v>0</v>
      </c>
      <c r="M48" s="14">
        <f t="shared" si="11"/>
        <v>0</v>
      </c>
      <c r="N48" s="14">
        <f t="shared" si="11"/>
        <v>103210</v>
      </c>
      <c r="O48" s="14">
        <f t="shared" si="11"/>
        <v>1724571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1"/>
        <v>1229135</v>
      </c>
      <c r="U48" s="14">
        <f t="shared" si="11"/>
        <v>0</v>
      </c>
      <c r="V48" s="14">
        <f t="shared" si="11"/>
        <v>4000</v>
      </c>
      <c r="W48" s="14">
        <f t="shared" si="11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8"/>
        <v>43309455</v>
      </c>
      <c r="E49" s="134">
        <f>+'PLAN RASHODA I IZDATAKA'!E71</f>
        <v>30493415</v>
      </c>
      <c r="F49" s="134">
        <f>+'PLAN RASHODA I IZDATAKA'!F71</f>
        <v>0</v>
      </c>
      <c r="G49" s="134">
        <f>+'PLAN RASHODA I IZDATAKA'!G71</f>
        <v>5544320</v>
      </c>
      <c r="H49" s="134">
        <f>+'PLAN RASHODA I IZDATAKA'!H71</f>
        <v>0</v>
      </c>
      <c r="I49" s="134">
        <f>+'PLAN RASHODA I IZDATAKA'!I71</f>
        <v>2287200</v>
      </c>
      <c r="J49" s="134">
        <f>+'PLAN RASHODA I IZDATAKA'!J71</f>
        <v>0</v>
      </c>
      <c r="K49" s="134">
        <f>+'PLAN RASHODA I IZDATAKA'!K71</f>
        <v>1923604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103210</v>
      </c>
      <c r="O49" s="134">
        <f>+'PLAN RASHODA I IZDATAKA'!O71</f>
        <v>1724571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1229135</v>
      </c>
      <c r="U49" s="134">
        <f>+'PLAN RASHODA I IZDATAKA'!U71</f>
        <v>0</v>
      </c>
      <c r="V49" s="134">
        <f>+'PLAN RASHODA I IZDATAKA'!V71</f>
        <v>4000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8"/>
        <v>-6000</v>
      </c>
      <c r="E50" s="118">
        <f>+E48-E49</f>
        <v>0</v>
      </c>
      <c r="F50" s="118">
        <f t="shared" ref="F50:W50" si="12">+F48-F49</f>
        <v>0</v>
      </c>
      <c r="G50" s="118">
        <f t="shared" si="12"/>
        <v>0</v>
      </c>
      <c r="H50" s="118">
        <f>+H48-H49</f>
        <v>0</v>
      </c>
      <c r="I50" s="118">
        <f t="shared" si="12"/>
        <v>19412</v>
      </c>
      <c r="J50" s="118">
        <f t="shared" si="12"/>
        <v>0</v>
      </c>
      <c r="K50" s="118">
        <f t="shared" si="12"/>
        <v>-25412</v>
      </c>
      <c r="L50" s="118">
        <f>+L48-L49</f>
        <v>0</v>
      </c>
      <c r="M50" s="118">
        <f t="shared" si="12"/>
        <v>0</v>
      </c>
      <c r="N50" s="118">
        <f t="shared" si="12"/>
        <v>0</v>
      </c>
      <c r="O50" s="118">
        <f t="shared" si="12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2"/>
        <v>0</v>
      </c>
      <c r="U50" s="118">
        <f t="shared" si="12"/>
        <v>0</v>
      </c>
      <c r="V50" s="118">
        <f t="shared" si="12"/>
        <v>0</v>
      </c>
      <c r="W50" s="118">
        <f t="shared" si="12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8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8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8"/>
        <v>2129214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231230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460472</v>
      </c>
      <c r="O53" s="186">
        <f>SUMIFS('Plan prihoda za unos u SAP'!$H$3:$H$501,'Plan prihoda za unos u SAP'!$C$3:$C$501,"=563",'Plan prihoda za unos u SAP'!$K$3:$K$501,"=632")</f>
        <v>1437512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8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8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8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8"/>
        <v>1786860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1786860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8"/>
        <v>6000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6000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8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8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8"/>
        <v>2605000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2605000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8"/>
        <v>5846000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5846000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8"/>
        <v>1324284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1324284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8"/>
        <v>30493415</v>
      </c>
      <c r="E64" s="186">
        <f>SUMIFS('Plan prihoda za unos u SAP'!$H$3:$H$501,'Plan prihoda za unos u SAP'!$C$3:$C$501,"=11",'Plan prihoda za unos u SAP'!$K$3:$K$501,"=671")</f>
        <v>30493415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8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8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8"/>
        <v>44190773</v>
      </c>
      <c r="E67" s="4">
        <f>SUM(E51:E66)</f>
        <v>30493415</v>
      </c>
      <c r="F67" s="4">
        <f t="shared" ref="F67:W67" si="13">SUM(F51:F66)</f>
        <v>0</v>
      </c>
      <c r="G67" s="4">
        <f t="shared" si="13"/>
        <v>5852000</v>
      </c>
      <c r="H67" s="4">
        <f t="shared" si="13"/>
        <v>0</v>
      </c>
      <c r="I67" s="4">
        <f t="shared" si="13"/>
        <v>2605000</v>
      </c>
      <c r="J67" s="4">
        <f>SUM(J51:J66)</f>
        <v>231230</v>
      </c>
      <c r="K67" s="4">
        <f t="shared" si="13"/>
        <v>1786860</v>
      </c>
      <c r="L67" s="4">
        <f t="shared" si="13"/>
        <v>0</v>
      </c>
      <c r="M67" s="4">
        <f t="shared" si="13"/>
        <v>0</v>
      </c>
      <c r="N67" s="4">
        <f t="shared" si="13"/>
        <v>460472</v>
      </c>
      <c r="O67" s="4">
        <f t="shared" si="13"/>
        <v>1437512</v>
      </c>
      <c r="P67" s="4">
        <f t="shared" si="13"/>
        <v>0</v>
      </c>
      <c r="Q67" s="4">
        <f t="shared" si="13"/>
        <v>0</v>
      </c>
      <c r="R67" s="4">
        <f>SUM(R51:R66)</f>
        <v>0</v>
      </c>
      <c r="S67" s="4">
        <f>SUM(S51:S66)</f>
        <v>0</v>
      </c>
      <c r="T67" s="4">
        <f t="shared" si="13"/>
        <v>1324284</v>
      </c>
      <c r="U67" s="4">
        <f t="shared" si="13"/>
        <v>0</v>
      </c>
      <c r="V67" s="4">
        <f t="shared" si="13"/>
        <v>0</v>
      </c>
      <c r="W67" s="4">
        <f t="shared" si="13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8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8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8"/>
        <v>4000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4000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8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8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8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8"/>
        <v>4000</v>
      </c>
      <c r="E74" s="4">
        <f>SUM(E68:E73)</f>
        <v>0</v>
      </c>
      <c r="F74" s="4">
        <f t="shared" ref="F74:W74" si="14">SUM(F68:F73)</f>
        <v>0</v>
      </c>
      <c r="G74" s="4">
        <f t="shared" si="14"/>
        <v>0</v>
      </c>
      <c r="H74" s="4">
        <f>SUM(H68:H73)</f>
        <v>0</v>
      </c>
      <c r="I74" s="4">
        <f t="shared" si="14"/>
        <v>0</v>
      </c>
      <c r="J74" s="4">
        <f t="shared" si="14"/>
        <v>0</v>
      </c>
      <c r="K74" s="4">
        <f t="shared" si="14"/>
        <v>0</v>
      </c>
      <c r="L74" s="4">
        <f>SUM(L68:L73)</f>
        <v>0</v>
      </c>
      <c r="M74" s="4">
        <f t="shared" si="14"/>
        <v>0</v>
      </c>
      <c r="N74" s="4">
        <f t="shared" si="14"/>
        <v>0</v>
      </c>
      <c r="O74" s="4">
        <f t="shared" si="14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4"/>
        <v>0</v>
      </c>
      <c r="U74" s="4">
        <f t="shared" si="14"/>
        <v>0</v>
      </c>
      <c r="V74" s="4">
        <f t="shared" si="14"/>
        <v>4000</v>
      </c>
      <c r="W74" s="4">
        <f t="shared" si="14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8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8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8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8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8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8"/>
        <v>0</v>
      </c>
      <c r="E80" s="4">
        <f>SUM(E75:E79)</f>
        <v>0</v>
      </c>
      <c r="F80" s="4">
        <f>SUM(F75:F79)</f>
        <v>0</v>
      </c>
      <c r="G80" s="4">
        <f t="shared" ref="G80:W80" si="15">SUM(G75:G79)</f>
        <v>0</v>
      </c>
      <c r="H80" s="4">
        <f t="shared" si="15"/>
        <v>0</v>
      </c>
      <c r="I80" s="4">
        <f t="shared" si="15"/>
        <v>0</v>
      </c>
      <c r="J80" s="4">
        <f t="shared" si="15"/>
        <v>0</v>
      </c>
      <c r="K80" s="4">
        <f t="shared" si="15"/>
        <v>0</v>
      </c>
      <c r="L80" s="4">
        <f t="shared" si="15"/>
        <v>0</v>
      </c>
      <c r="M80" s="4">
        <f t="shared" si="15"/>
        <v>0</v>
      </c>
      <c r="N80" s="4">
        <f t="shared" si="15"/>
        <v>0</v>
      </c>
      <c r="O80" s="4">
        <f t="shared" si="15"/>
        <v>0</v>
      </c>
      <c r="P80" s="4">
        <f t="shared" si="15"/>
        <v>0</v>
      </c>
      <c r="Q80" s="4">
        <f t="shared" si="15"/>
        <v>0</v>
      </c>
      <c r="R80" s="4">
        <f t="shared" si="15"/>
        <v>0</v>
      </c>
      <c r="S80" s="4">
        <f>SUM(S75:S79)</f>
        <v>0</v>
      </c>
      <c r="T80" s="4">
        <f t="shared" si="15"/>
        <v>0</v>
      </c>
      <c r="U80" s="4">
        <f t="shared" si="15"/>
        <v>0</v>
      </c>
      <c r="V80" s="4">
        <f t="shared" si="15"/>
        <v>0</v>
      </c>
      <c r="W80" s="4">
        <f t="shared" si="15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8"/>
        <v>44194773</v>
      </c>
      <c r="E81" s="71">
        <f>+E80+E74+E67</f>
        <v>30493415</v>
      </c>
      <c r="F81" s="71">
        <f>+F80+F74+F67</f>
        <v>0</v>
      </c>
      <c r="G81" s="71">
        <f t="shared" ref="G81:W81" si="16">+G80+G74+G67</f>
        <v>5852000</v>
      </c>
      <c r="H81" s="71">
        <f t="shared" si="16"/>
        <v>0</v>
      </c>
      <c r="I81" s="71">
        <f t="shared" si="16"/>
        <v>2605000</v>
      </c>
      <c r="J81" s="71">
        <f t="shared" si="16"/>
        <v>231230</v>
      </c>
      <c r="K81" s="71">
        <f t="shared" si="16"/>
        <v>1786860</v>
      </c>
      <c r="L81" s="71">
        <f t="shared" si="16"/>
        <v>0</v>
      </c>
      <c r="M81" s="71">
        <f t="shared" si="16"/>
        <v>0</v>
      </c>
      <c r="N81" s="71">
        <f t="shared" si="16"/>
        <v>460472</v>
      </c>
      <c r="O81" s="71">
        <f t="shared" si="16"/>
        <v>1437512</v>
      </c>
      <c r="P81" s="71">
        <f t="shared" si="16"/>
        <v>0</v>
      </c>
      <c r="Q81" s="71">
        <f t="shared" si="16"/>
        <v>0</v>
      </c>
      <c r="R81" s="71">
        <f t="shared" si="16"/>
        <v>0</v>
      </c>
      <c r="S81" s="71">
        <f>+S80+S74+S67</f>
        <v>0</v>
      </c>
      <c r="T81" s="71">
        <f t="shared" si="16"/>
        <v>1324284</v>
      </c>
      <c r="U81" s="71">
        <f t="shared" si="16"/>
        <v>0</v>
      </c>
      <c r="V81" s="71">
        <f t="shared" si="16"/>
        <v>4000</v>
      </c>
      <c r="W81" s="71">
        <f t="shared" si="16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81" t="s">
        <v>263</v>
      </c>
      <c r="C83" s="282"/>
      <c r="D83" s="283" t="s">
        <v>1989</v>
      </c>
      <c r="E83" s="284"/>
      <c r="F83" s="284"/>
      <c r="G83" s="284"/>
      <c r="H83" s="284"/>
      <c r="I83" s="284"/>
      <c r="J83" s="284"/>
      <c r="K83" s="284"/>
      <c r="L83" s="284"/>
      <c r="M83" s="284"/>
      <c r="N83" s="284"/>
      <c r="O83" s="284"/>
      <c r="P83" s="284"/>
      <c r="Q83" s="284"/>
      <c r="R83" s="284"/>
      <c r="S83" s="284"/>
      <c r="T83" s="284"/>
      <c r="U83" s="285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17">SUM(E85:W85)</f>
        <v>9030958</v>
      </c>
      <c r="E85" s="185">
        <f>-E47</f>
        <v>0</v>
      </c>
      <c r="F85" s="185">
        <f>-F47</f>
        <v>0</v>
      </c>
      <c r="G85" s="185">
        <f t="shared" ref="G85:W85" si="18">-G47</f>
        <v>1420712</v>
      </c>
      <c r="H85" s="185">
        <f t="shared" si="18"/>
        <v>0</v>
      </c>
      <c r="I85" s="185">
        <f t="shared" si="18"/>
        <v>3431683</v>
      </c>
      <c r="J85" s="185">
        <f t="shared" si="18"/>
        <v>2929241</v>
      </c>
      <c r="K85" s="185">
        <f t="shared" si="18"/>
        <v>309161</v>
      </c>
      <c r="L85" s="185">
        <f t="shared" si="18"/>
        <v>0</v>
      </c>
      <c r="M85" s="185">
        <f t="shared" si="18"/>
        <v>0</v>
      </c>
      <c r="N85" s="185">
        <f t="shared" si="18"/>
        <v>480868</v>
      </c>
      <c r="O85" s="185">
        <f t="shared" si="18"/>
        <v>27260</v>
      </c>
      <c r="P85" s="185">
        <f t="shared" si="18"/>
        <v>0</v>
      </c>
      <c r="Q85" s="185">
        <f t="shared" si="18"/>
        <v>0</v>
      </c>
      <c r="R85" s="185">
        <f t="shared" si="18"/>
        <v>0</v>
      </c>
      <c r="S85" s="185">
        <f>-S47</f>
        <v>0</v>
      </c>
      <c r="T85" s="185">
        <f t="shared" si="18"/>
        <v>432033</v>
      </c>
      <c r="U85" s="185">
        <f t="shared" si="18"/>
        <v>0</v>
      </c>
      <c r="V85" s="185">
        <f t="shared" si="18"/>
        <v>0</v>
      </c>
      <c r="W85" s="185">
        <f t="shared" si="18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17"/>
        <v>39780522</v>
      </c>
      <c r="E86" s="14">
        <f t="shared" ref="E86:W86" si="19">+E107+E114</f>
        <v>30566031</v>
      </c>
      <c r="F86" s="14">
        <f t="shared" si="19"/>
        <v>0</v>
      </c>
      <c r="G86" s="14">
        <f t="shared" si="19"/>
        <v>5903785</v>
      </c>
      <c r="H86" s="14">
        <f>+H107+H114</f>
        <v>0</v>
      </c>
      <c r="I86" s="14">
        <f t="shared" si="19"/>
        <v>2644000</v>
      </c>
      <c r="J86" s="14">
        <f t="shared" si="19"/>
        <v>0</v>
      </c>
      <c r="K86" s="14">
        <f t="shared" si="19"/>
        <v>523665</v>
      </c>
      <c r="L86" s="14">
        <f>+L107+L114</f>
        <v>0</v>
      </c>
      <c r="M86" s="14">
        <f t="shared" si="19"/>
        <v>0</v>
      </c>
      <c r="N86" s="14">
        <f t="shared" si="19"/>
        <v>0</v>
      </c>
      <c r="O86" s="14">
        <f t="shared" si="19"/>
        <v>109041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19"/>
        <v>30000</v>
      </c>
      <c r="U86" s="14">
        <f t="shared" si="19"/>
        <v>0</v>
      </c>
      <c r="V86" s="14">
        <f t="shared" si="19"/>
        <v>4000</v>
      </c>
      <c r="W86" s="14">
        <f t="shared" si="19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17"/>
        <v>-9193203</v>
      </c>
      <c r="E87" s="113"/>
      <c r="F87" s="113"/>
      <c r="G87" s="113">
        <v>-1596177</v>
      </c>
      <c r="H87" s="113"/>
      <c r="I87" s="113">
        <v>-3473153</v>
      </c>
      <c r="J87" s="113">
        <v>-2929241</v>
      </c>
      <c r="K87" s="113">
        <v>-282161</v>
      </c>
      <c r="L87" s="113"/>
      <c r="M87" s="3"/>
      <c r="N87" s="113">
        <v>-480868</v>
      </c>
      <c r="O87" s="113"/>
      <c r="P87" s="113"/>
      <c r="Q87" s="113"/>
      <c r="R87" s="113"/>
      <c r="S87" s="113"/>
      <c r="T87" s="113">
        <v>-431603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17"/>
        <v>39618277</v>
      </c>
      <c r="E88" s="14">
        <f>+E85+E86+E87</f>
        <v>30566031</v>
      </c>
      <c r="F88" s="14">
        <f t="shared" ref="F88:W88" si="20">+F85+F86+F87</f>
        <v>0</v>
      </c>
      <c r="G88" s="14">
        <f t="shared" si="20"/>
        <v>5728320</v>
      </c>
      <c r="H88" s="14">
        <f>+H85+H86+H87</f>
        <v>0</v>
      </c>
      <c r="I88" s="14">
        <f t="shared" si="20"/>
        <v>2602530</v>
      </c>
      <c r="J88" s="14">
        <f t="shared" si="20"/>
        <v>0</v>
      </c>
      <c r="K88" s="14">
        <f t="shared" si="20"/>
        <v>550665</v>
      </c>
      <c r="L88" s="14">
        <f>+L85+L86+L87</f>
        <v>0</v>
      </c>
      <c r="M88" s="14">
        <f t="shared" si="20"/>
        <v>0</v>
      </c>
      <c r="N88" s="14">
        <f t="shared" si="20"/>
        <v>0</v>
      </c>
      <c r="O88" s="14">
        <f t="shared" si="20"/>
        <v>136301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0"/>
        <v>30430</v>
      </c>
      <c r="U88" s="14">
        <f t="shared" si="20"/>
        <v>0</v>
      </c>
      <c r="V88" s="14">
        <f t="shared" si="20"/>
        <v>4000</v>
      </c>
      <c r="W88" s="14">
        <f t="shared" si="20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17"/>
        <v>39629277</v>
      </c>
      <c r="E89" s="134">
        <f>+'PLAN RASHODA I IZDATAKA'!E91</f>
        <v>30566031</v>
      </c>
      <c r="F89" s="134">
        <f>+'PLAN RASHODA I IZDATAKA'!F91</f>
        <v>0</v>
      </c>
      <c r="G89" s="134">
        <f>+'PLAN RASHODA I IZDATAKA'!G91</f>
        <v>5728320</v>
      </c>
      <c r="H89" s="134">
        <f>+'PLAN RASHODA I IZDATAKA'!H91</f>
        <v>0</v>
      </c>
      <c r="I89" s="134">
        <f>+'PLAN RASHODA I IZDATAKA'!I91</f>
        <v>2349530</v>
      </c>
      <c r="J89" s="134">
        <f>+'PLAN RASHODA I IZDATAKA'!J91</f>
        <v>0</v>
      </c>
      <c r="K89" s="134">
        <f>+'PLAN RASHODA I IZDATAKA'!K91</f>
        <v>814665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136301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30430</v>
      </c>
      <c r="U89" s="134">
        <f>+'PLAN RASHODA I IZDATAKA'!U91</f>
        <v>0</v>
      </c>
      <c r="V89" s="134">
        <f>+'PLAN RASHODA I IZDATAKA'!V91</f>
        <v>4000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17"/>
        <v>-11000</v>
      </c>
      <c r="E90" s="118">
        <f>+E88-E89</f>
        <v>0</v>
      </c>
      <c r="F90" s="118">
        <f t="shared" ref="F90:W90" si="21">+F88-F89</f>
        <v>0</v>
      </c>
      <c r="G90" s="118">
        <f t="shared" si="21"/>
        <v>0</v>
      </c>
      <c r="H90" s="118">
        <f>+H88-H89</f>
        <v>0</v>
      </c>
      <c r="I90" s="118">
        <f t="shared" si="21"/>
        <v>253000</v>
      </c>
      <c r="J90" s="118">
        <f t="shared" si="21"/>
        <v>0</v>
      </c>
      <c r="K90" s="118">
        <f t="shared" si="21"/>
        <v>-264000</v>
      </c>
      <c r="L90" s="118">
        <f>+L88-L89</f>
        <v>0</v>
      </c>
      <c r="M90" s="118">
        <f t="shared" si="21"/>
        <v>0</v>
      </c>
      <c r="N90" s="118">
        <f t="shared" si="21"/>
        <v>0</v>
      </c>
      <c r="O90" s="118">
        <f t="shared" si="21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1"/>
        <v>0</v>
      </c>
      <c r="U90" s="118">
        <f t="shared" si="21"/>
        <v>0</v>
      </c>
      <c r="V90" s="118">
        <f t="shared" si="21"/>
        <v>0</v>
      </c>
      <c r="W90" s="118">
        <f t="shared" si="21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17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17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17"/>
        <v>109041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109041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17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17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17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17"/>
        <v>523665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523665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17"/>
        <v>6000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6000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17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17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17"/>
        <v>2644000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2644000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17"/>
        <v>5897785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5897785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17"/>
        <v>30000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30000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17"/>
        <v>30566031</v>
      </c>
      <c r="E104" s="186">
        <f>SUMIFS('Plan prihoda za unos u SAP'!$I$3:$I$501,'Plan prihoda za unos u SAP'!$C$3:$C$501,"=11",'Plan prihoda za unos u SAP'!$K$3:$K$501,"=671")</f>
        <v>30566031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17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17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17"/>
        <v>39776522</v>
      </c>
      <c r="E107" s="4">
        <f>SUM(E91:E106)</f>
        <v>30566031</v>
      </c>
      <c r="F107" s="4">
        <f t="shared" ref="F107:W107" si="22">SUM(F91:F106)</f>
        <v>0</v>
      </c>
      <c r="G107" s="4">
        <f t="shared" si="22"/>
        <v>5903785</v>
      </c>
      <c r="H107" s="4">
        <f t="shared" si="22"/>
        <v>0</v>
      </c>
      <c r="I107" s="4">
        <f t="shared" si="22"/>
        <v>2644000</v>
      </c>
      <c r="J107" s="4">
        <f t="shared" si="22"/>
        <v>0</v>
      </c>
      <c r="K107" s="4">
        <f t="shared" si="22"/>
        <v>523665</v>
      </c>
      <c r="L107" s="4">
        <f t="shared" si="22"/>
        <v>0</v>
      </c>
      <c r="M107" s="4">
        <f t="shared" si="22"/>
        <v>0</v>
      </c>
      <c r="N107" s="4">
        <f t="shared" si="22"/>
        <v>0</v>
      </c>
      <c r="O107" s="4">
        <f t="shared" si="22"/>
        <v>109041</v>
      </c>
      <c r="P107" s="4">
        <f t="shared" si="22"/>
        <v>0</v>
      </c>
      <c r="Q107" s="4">
        <f t="shared" si="22"/>
        <v>0</v>
      </c>
      <c r="R107" s="4">
        <f>SUM(R91:R106)</f>
        <v>0</v>
      </c>
      <c r="S107" s="4">
        <f>SUM(S91:S106)</f>
        <v>0</v>
      </c>
      <c r="T107" s="4">
        <f t="shared" si="22"/>
        <v>30000</v>
      </c>
      <c r="U107" s="4">
        <f t="shared" si="22"/>
        <v>0</v>
      </c>
      <c r="V107" s="4">
        <f t="shared" si="22"/>
        <v>0</v>
      </c>
      <c r="W107" s="4">
        <f t="shared" si="22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17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17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17"/>
        <v>4000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4000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17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17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17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17"/>
        <v>4000</v>
      </c>
      <c r="E114" s="4">
        <f t="shared" ref="E114:W114" si="23">SUM(E108:E113)</f>
        <v>0</v>
      </c>
      <c r="F114" s="4">
        <f t="shared" si="23"/>
        <v>0</v>
      </c>
      <c r="G114" s="4">
        <f t="shared" si="23"/>
        <v>0</v>
      </c>
      <c r="H114" s="4">
        <f>SUM(H108:H113)</f>
        <v>0</v>
      </c>
      <c r="I114" s="4">
        <f t="shared" si="23"/>
        <v>0</v>
      </c>
      <c r="J114" s="4">
        <f t="shared" si="23"/>
        <v>0</v>
      </c>
      <c r="K114" s="4">
        <f t="shared" si="23"/>
        <v>0</v>
      </c>
      <c r="L114" s="4">
        <f>SUM(L108:L113)</f>
        <v>0</v>
      </c>
      <c r="M114" s="4">
        <f t="shared" si="23"/>
        <v>0</v>
      </c>
      <c r="N114" s="4">
        <f t="shared" si="23"/>
        <v>0</v>
      </c>
      <c r="O114" s="4">
        <f t="shared" si="23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3"/>
        <v>0</v>
      </c>
      <c r="U114" s="4">
        <f t="shared" si="23"/>
        <v>0</v>
      </c>
      <c r="V114" s="4">
        <f t="shared" si="23"/>
        <v>4000</v>
      </c>
      <c r="W114" s="4">
        <f t="shared" si="23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17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17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17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17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17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17"/>
        <v>0</v>
      </c>
      <c r="E120" s="4">
        <f>SUM(E115:E119)</f>
        <v>0</v>
      </c>
      <c r="F120" s="4">
        <f>SUM(F115:F119)</f>
        <v>0</v>
      </c>
      <c r="G120" s="4">
        <f t="shared" ref="G120:W120" si="24">SUM(G115:G119)</f>
        <v>0</v>
      </c>
      <c r="H120" s="4">
        <f t="shared" si="24"/>
        <v>0</v>
      </c>
      <c r="I120" s="4">
        <f t="shared" si="24"/>
        <v>0</v>
      </c>
      <c r="J120" s="4">
        <f t="shared" si="24"/>
        <v>0</v>
      </c>
      <c r="K120" s="4">
        <f t="shared" si="24"/>
        <v>0</v>
      </c>
      <c r="L120" s="4">
        <f t="shared" si="24"/>
        <v>0</v>
      </c>
      <c r="M120" s="4">
        <f t="shared" si="24"/>
        <v>0</v>
      </c>
      <c r="N120" s="4">
        <f t="shared" si="24"/>
        <v>0</v>
      </c>
      <c r="O120" s="4">
        <f t="shared" si="24"/>
        <v>0</v>
      </c>
      <c r="P120" s="4">
        <f t="shared" si="24"/>
        <v>0</v>
      </c>
      <c r="Q120" s="4">
        <f t="shared" si="24"/>
        <v>0</v>
      </c>
      <c r="R120" s="4">
        <f t="shared" si="24"/>
        <v>0</v>
      </c>
      <c r="S120" s="4">
        <f>SUM(S115:S119)</f>
        <v>0</v>
      </c>
      <c r="T120" s="4">
        <f t="shared" si="24"/>
        <v>0</v>
      </c>
      <c r="U120" s="4">
        <f t="shared" si="24"/>
        <v>0</v>
      </c>
      <c r="V120" s="4">
        <f t="shared" si="24"/>
        <v>0</v>
      </c>
      <c r="W120" s="4">
        <f t="shared" si="24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17"/>
        <v>39780522</v>
      </c>
      <c r="E121" s="71">
        <f>+E120+E114+E107</f>
        <v>30566031</v>
      </c>
      <c r="F121" s="71">
        <f>+F120+F114+F107</f>
        <v>0</v>
      </c>
      <c r="G121" s="71">
        <f t="shared" ref="G121:W121" si="25">+G120+G114+G107</f>
        <v>5903785</v>
      </c>
      <c r="H121" s="71">
        <f t="shared" si="25"/>
        <v>0</v>
      </c>
      <c r="I121" s="71">
        <f t="shared" si="25"/>
        <v>2644000</v>
      </c>
      <c r="J121" s="71">
        <f t="shared" si="25"/>
        <v>0</v>
      </c>
      <c r="K121" s="71">
        <f t="shared" si="25"/>
        <v>523665</v>
      </c>
      <c r="L121" s="71">
        <f t="shared" si="25"/>
        <v>0</v>
      </c>
      <c r="M121" s="71">
        <f t="shared" si="25"/>
        <v>0</v>
      </c>
      <c r="N121" s="71">
        <f t="shared" si="25"/>
        <v>0</v>
      </c>
      <c r="O121" s="71">
        <f t="shared" si="25"/>
        <v>109041</v>
      </c>
      <c r="P121" s="71">
        <f t="shared" si="25"/>
        <v>0</v>
      </c>
      <c r="Q121" s="71">
        <f t="shared" si="25"/>
        <v>0</v>
      </c>
      <c r="R121" s="71">
        <f t="shared" si="25"/>
        <v>0</v>
      </c>
      <c r="S121" s="71">
        <f>+S120+S114+S107</f>
        <v>0</v>
      </c>
      <c r="T121" s="71">
        <f t="shared" si="25"/>
        <v>30000</v>
      </c>
      <c r="U121" s="71">
        <f t="shared" si="25"/>
        <v>0</v>
      </c>
      <c r="V121" s="71">
        <f t="shared" si="25"/>
        <v>4000</v>
      </c>
      <c r="W121" s="71">
        <f t="shared" si="25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4" sqref="S4 S38 S58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6" t="s">
        <v>3492</v>
      </c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47330431</v>
      </c>
      <c r="E3" s="121">
        <f t="shared" ref="E3:W3" si="1">E4+E38+E58</f>
        <v>30352557</v>
      </c>
      <c r="F3" s="121">
        <f t="shared" si="1"/>
        <v>0</v>
      </c>
      <c r="G3" s="121">
        <f t="shared" si="1"/>
        <v>5655814</v>
      </c>
      <c r="H3" s="121">
        <f>H4+H38+H58</f>
        <v>0</v>
      </c>
      <c r="I3" s="121">
        <f t="shared" si="1"/>
        <v>1950401</v>
      </c>
      <c r="J3" s="121">
        <f t="shared" si="1"/>
        <v>1348130</v>
      </c>
      <c r="K3" s="121">
        <f t="shared" si="1"/>
        <v>2571645</v>
      </c>
      <c r="L3" s="121">
        <f>L4+L38+L58</f>
        <v>0</v>
      </c>
      <c r="M3" s="121">
        <f t="shared" si="1"/>
        <v>0</v>
      </c>
      <c r="N3" s="121">
        <f t="shared" si="1"/>
        <v>1290026</v>
      </c>
      <c r="O3" s="121">
        <f t="shared" si="1"/>
        <v>3559051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598807</v>
      </c>
      <c r="U3" s="121">
        <f t="shared" si="1"/>
        <v>0</v>
      </c>
      <c r="V3" s="121">
        <f t="shared" si="1"/>
        <v>4000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45989846</v>
      </c>
      <c r="E4" s="125">
        <f>E5+E9+E15+E19+E23+E30+E33</f>
        <v>30098557</v>
      </c>
      <c r="F4" s="125">
        <f t="shared" ref="F4:W4" si="2">F5+F9+F15+F19+F23+F30+F33</f>
        <v>0</v>
      </c>
      <c r="G4" s="125">
        <f t="shared" si="2"/>
        <v>5570814</v>
      </c>
      <c r="H4" s="125">
        <f>H5+H9+H15+H19+H23+H30+H33</f>
        <v>0</v>
      </c>
      <c r="I4" s="125">
        <f t="shared" si="2"/>
        <v>1939401</v>
      </c>
      <c r="J4" s="125">
        <f t="shared" si="2"/>
        <v>1348130</v>
      </c>
      <c r="K4" s="125">
        <f t="shared" si="2"/>
        <v>2181060</v>
      </c>
      <c r="L4" s="125">
        <f>L5+L9+L15+L19+L23+L30+L33</f>
        <v>0</v>
      </c>
      <c r="M4" s="125">
        <f t="shared" si="2"/>
        <v>0</v>
      </c>
      <c r="N4" s="125">
        <f t="shared" si="2"/>
        <v>990026</v>
      </c>
      <c r="O4" s="125">
        <f t="shared" si="2"/>
        <v>3279051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578807</v>
      </c>
      <c r="U4" s="125">
        <f t="shared" si="2"/>
        <v>0</v>
      </c>
      <c r="V4" s="125">
        <f t="shared" si="2"/>
        <v>4000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29498012</v>
      </c>
      <c r="E5" s="12">
        <f>SUM(E6:E8)</f>
        <v>26500316</v>
      </c>
      <c r="F5" s="12">
        <f t="shared" ref="F5:W5" si="3">SUM(F6:F8)</f>
        <v>0</v>
      </c>
      <c r="G5" s="12">
        <f t="shared" si="3"/>
        <v>464410</v>
      </c>
      <c r="H5" s="12">
        <f>SUM(H6:H8)</f>
        <v>0</v>
      </c>
      <c r="I5" s="12">
        <f t="shared" si="3"/>
        <v>58250</v>
      </c>
      <c r="J5" s="12">
        <f t="shared" si="3"/>
        <v>205300</v>
      </c>
      <c r="K5" s="12">
        <f t="shared" si="3"/>
        <v>1189631</v>
      </c>
      <c r="L5" s="12">
        <f>SUM(L6:L8)</f>
        <v>0</v>
      </c>
      <c r="M5" s="12">
        <f t="shared" si="3"/>
        <v>0</v>
      </c>
      <c r="N5" s="12">
        <f t="shared" si="3"/>
        <v>200675</v>
      </c>
      <c r="O5" s="12">
        <f t="shared" si="3"/>
        <v>406552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472878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24608180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22121836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354000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50000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171743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1004332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170708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341246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394315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830515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730000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52000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4520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19695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1800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9000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13500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4059317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3648480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58410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8250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29037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165604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28167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56306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65063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13256403</v>
      </c>
      <c r="E9" s="78">
        <f t="shared" ref="E9:W9" si="4">SUM(E10:E14)</f>
        <v>3548241</v>
      </c>
      <c r="F9" s="78">
        <f t="shared" si="4"/>
        <v>0</v>
      </c>
      <c r="G9" s="78">
        <f>SUM(G10:G14)</f>
        <v>5051404</v>
      </c>
      <c r="H9" s="78">
        <f>SUM(H10:H14)</f>
        <v>0</v>
      </c>
      <c r="I9" s="78">
        <f t="shared" si="4"/>
        <v>1700451</v>
      </c>
      <c r="J9" s="78">
        <f t="shared" si="4"/>
        <v>1142830</v>
      </c>
      <c r="K9" s="78">
        <f t="shared" si="4"/>
        <v>776897</v>
      </c>
      <c r="L9" s="78">
        <f>SUM(L10:L14)</f>
        <v>0</v>
      </c>
      <c r="M9" s="78">
        <f t="shared" si="4"/>
        <v>0</v>
      </c>
      <c r="N9" s="78">
        <f t="shared" si="4"/>
        <v>789351</v>
      </c>
      <c r="O9" s="78">
        <f t="shared" si="4"/>
        <v>137300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105929</v>
      </c>
      <c r="U9" s="78">
        <f t="shared" si="4"/>
        <v>0</v>
      </c>
      <c r="V9" s="78">
        <f t="shared" si="4"/>
        <v>4000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2119530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846489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244000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11000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172420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588719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176402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30200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50300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1458862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995612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184000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213050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34000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18200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14000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9120611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1496240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4481404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1328401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936410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151378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578049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107100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37629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4000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73500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30000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7000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26500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483900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179900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135000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138000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18600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8400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85700</v>
      </c>
      <c r="E15" s="4">
        <f t="shared" ref="E15:W15" si="5">SUM(E16:E18)</f>
        <v>30000</v>
      </c>
      <c r="F15" s="4">
        <f t="shared" si="5"/>
        <v>0</v>
      </c>
      <c r="G15" s="4">
        <f t="shared" si="5"/>
        <v>55000</v>
      </c>
      <c r="H15" s="4">
        <f>SUM(H16:H18)</f>
        <v>0</v>
      </c>
      <c r="I15" s="4">
        <f t="shared" si="5"/>
        <v>700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10000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10000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75700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20000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55000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2897731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162532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2735199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435199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435199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2462532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162532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2300000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252000</v>
      </c>
      <c r="E30" s="4">
        <f t="shared" ref="E30:W30" si="8">SUM(E31:E32)</f>
        <v>20000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180000</v>
      </c>
      <c r="J30" s="4">
        <f t="shared" si="8"/>
        <v>0</v>
      </c>
      <c r="K30" s="4">
        <f t="shared" si="8"/>
        <v>52000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252000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20000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180000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52000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1340585</v>
      </c>
      <c r="E38" s="126">
        <f>E42+E49+E51+E53+E39</f>
        <v>254000</v>
      </c>
      <c r="F38" s="126">
        <f t="shared" ref="F38:W38" si="11">F42+F49+F51+F53+F39</f>
        <v>0</v>
      </c>
      <c r="G38" s="126">
        <f t="shared" si="11"/>
        <v>85000</v>
      </c>
      <c r="H38" s="126">
        <f>H42+H49+H51+H53+H39</f>
        <v>0</v>
      </c>
      <c r="I38" s="126">
        <f t="shared" si="11"/>
        <v>11000</v>
      </c>
      <c r="J38" s="126">
        <f t="shared" si="11"/>
        <v>0</v>
      </c>
      <c r="K38" s="126">
        <f t="shared" si="11"/>
        <v>390585</v>
      </c>
      <c r="L38" s="126">
        <f>L42+L49+L51+L53+L39</f>
        <v>0</v>
      </c>
      <c r="M38" s="126">
        <f t="shared" si="11"/>
        <v>0</v>
      </c>
      <c r="N38" s="126">
        <f t="shared" si="11"/>
        <v>300000</v>
      </c>
      <c r="O38" s="126">
        <f t="shared" si="11"/>
        <v>280000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20000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1340585</v>
      </c>
      <c r="E42" s="4">
        <f t="shared" ref="E42:W42" si="13">SUM(E43:E48)</f>
        <v>254000</v>
      </c>
      <c r="F42" s="4">
        <f t="shared" si="13"/>
        <v>0</v>
      </c>
      <c r="G42" s="4">
        <f t="shared" si="13"/>
        <v>85000</v>
      </c>
      <c r="H42" s="4">
        <f>SUM(H43:H48)</f>
        <v>0</v>
      </c>
      <c r="I42" s="4">
        <f t="shared" si="13"/>
        <v>11000</v>
      </c>
      <c r="J42" s="4">
        <f t="shared" si="13"/>
        <v>0</v>
      </c>
      <c r="K42" s="4">
        <f t="shared" si="13"/>
        <v>390585</v>
      </c>
      <c r="L42" s="4">
        <f>SUM(L43:L48)</f>
        <v>0</v>
      </c>
      <c r="M42" s="4">
        <f t="shared" si="13"/>
        <v>0</v>
      </c>
      <c r="N42" s="4">
        <f t="shared" si="13"/>
        <v>300000</v>
      </c>
      <c r="O42" s="4">
        <f t="shared" si="13"/>
        <v>280000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20000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1006085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254000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85000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367085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280000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20000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24500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11000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13500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310000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10000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300000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19">SUM(G64:G68)</f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>SUM(E68:W68)</f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0">SUM(E71:W71)</f>
        <v>43309455</v>
      </c>
      <c r="E71" s="121">
        <f t="shared" ref="E71:W71" si="21">+E72+E80+E86</f>
        <v>30493415</v>
      </c>
      <c r="F71" s="121">
        <f t="shared" si="21"/>
        <v>0</v>
      </c>
      <c r="G71" s="121">
        <f t="shared" si="21"/>
        <v>5544320</v>
      </c>
      <c r="H71" s="121">
        <f>+H72+H80+H86</f>
        <v>0</v>
      </c>
      <c r="I71" s="121">
        <f t="shared" si="21"/>
        <v>2287200</v>
      </c>
      <c r="J71" s="121">
        <f t="shared" si="21"/>
        <v>0</v>
      </c>
      <c r="K71" s="121">
        <f t="shared" si="21"/>
        <v>1923604</v>
      </c>
      <c r="L71" s="121">
        <f>+L72+L80+L86</f>
        <v>0</v>
      </c>
      <c r="M71" s="121">
        <f t="shared" si="21"/>
        <v>0</v>
      </c>
      <c r="N71" s="121">
        <f t="shared" si="21"/>
        <v>103210</v>
      </c>
      <c r="O71" s="121">
        <f t="shared" si="21"/>
        <v>1724571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1"/>
        <v>1229135</v>
      </c>
      <c r="U71" s="121">
        <f t="shared" si="21"/>
        <v>0</v>
      </c>
      <c r="V71" s="121">
        <f t="shared" si="21"/>
        <v>4000</v>
      </c>
      <c r="W71" s="121">
        <f t="shared" si="21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0"/>
        <v>42579664</v>
      </c>
      <c r="E72" s="130">
        <f t="shared" ref="E72:W72" si="22">SUM(E73:E79)</f>
        <v>30227415</v>
      </c>
      <c r="F72" s="130">
        <f t="shared" si="22"/>
        <v>0</v>
      </c>
      <c r="G72" s="130">
        <f t="shared" si="22"/>
        <v>5468320</v>
      </c>
      <c r="H72" s="130">
        <f>SUM(H73:H79)</f>
        <v>0</v>
      </c>
      <c r="I72" s="130">
        <f t="shared" si="22"/>
        <v>2253200</v>
      </c>
      <c r="J72" s="130">
        <f t="shared" si="22"/>
        <v>0</v>
      </c>
      <c r="K72" s="130">
        <f t="shared" si="22"/>
        <v>1599813</v>
      </c>
      <c r="L72" s="130">
        <f>SUM(L73:L79)</f>
        <v>0</v>
      </c>
      <c r="M72" s="130">
        <f t="shared" si="22"/>
        <v>0</v>
      </c>
      <c r="N72" s="130">
        <f t="shared" si="22"/>
        <v>103210</v>
      </c>
      <c r="O72" s="130">
        <f t="shared" si="22"/>
        <v>1724571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2"/>
        <v>1199135</v>
      </c>
      <c r="U72" s="130">
        <f t="shared" si="22"/>
        <v>0</v>
      </c>
      <c r="V72" s="130">
        <f t="shared" si="22"/>
        <v>4000</v>
      </c>
      <c r="W72" s="130">
        <f t="shared" si="22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0"/>
        <v>29154997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26485282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507020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69900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883723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25165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389872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794035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0"/>
        <v>12321589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3707133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4906300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2028000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580841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58045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632170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405100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4000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0"/>
        <v>75300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15000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55000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5300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0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0"/>
        <v>825778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103249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20000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702529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0"/>
        <v>202000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20000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150000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32000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0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0"/>
        <v>729791</v>
      </c>
      <c r="E80" s="131">
        <f t="shared" ref="E80:W80" si="23">SUM(E81:E85)</f>
        <v>266000</v>
      </c>
      <c r="F80" s="131">
        <f t="shared" si="23"/>
        <v>0</v>
      </c>
      <c r="G80" s="131">
        <f t="shared" si="23"/>
        <v>76000</v>
      </c>
      <c r="H80" s="131">
        <f>SUM(H81:H85)</f>
        <v>0</v>
      </c>
      <c r="I80" s="131">
        <f t="shared" si="23"/>
        <v>34000</v>
      </c>
      <c r="J80" s="131">
        <f t="shared" si="23"/>
        <v>0</v>
      </c>
      <c r="K80" s="131">
        <f t="shared" si="23"/>
        <v>323791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3"/>
        <v>30000</v>
      </c>
      <c r="U80" s="131">
        <f t="shared" si="23"/>
        <v>0</v>
      </c>
      <c r="V80" s="131">
        <f t="shared" si="23"/>
        <v>0</v>
      </c>
      <c r="W80" s="131">
        <f t="shared" si="23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0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0"/>
        <v>729791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266000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76000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34000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323791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30000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0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0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0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0"/>
        <v>0</v>
      </c>
      <c r="E86" s="125">
        <f t="shared" ref="E86:W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 t="shared" si="24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0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0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5">SUM(E91:W91)</f>
        <v>39629277</v>
      </c>
      <c r="E91" s="121">
        <f t="shared" ref="E91:W91" si="26">E92+E100+E106</f>
        <v>30566031</v>
      </c>
      <c r="F91" s="121">
        <f t="shared" si="26"/>
        <v>0</v>
      </c>
      <c r="G91" s="121">
        <f t="shared" si="26"/>
        <v>5728320</v>
      </c>
      <c r="H91" s="121">
        <f>H92+H100+H106</f>
        <v>0</v>
      </c>
      <c r="I91" s="121">
        <f t="shared" si="26"/>
        <v>2349530</v>
      </c>
      <c r="J91" s="121">
        <f t="shared" si="26"/>
        <v>0</v>
      </c>
      <c r="K91" s="121">
        <f t="shared" si="26"/>
        <v>814665</v>
      </c>
      <c r="L91" s="121">
        <f>L92+L100+L106</f>
        <v>0</v>
      </c>
      <c r="M91" s="121">
        <f t="shared" si="26"/>
        <v>0</v>
      </c>
      <c r="N91" s="121">
        <f t="shared" si="26"/>
        <v>0</v>
      </c>
      <c r="O91" s="121">
        <f t="shared" si="26"/>
        <v>136301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6"/>
        <v>30430</v>
      </c>
      <c r="U91" s="121">
        <f t="shared" si="26"/>
        <v>0</v>
      </c>
      <c r="V91" s="121">
        <f t="shared" si="26"/>
        <v>4000</v>
      </c>
      <c r="W91" s="121">
        <f t="shared" si="26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5"/>
        <v>39196277</v>
      </c>
      <c r="E92" s="130">
        <f t="shared" ref="E92:W92" si="27">SUM(E93:E99)</f>
        <v>30274031</v>
      </c>
      <c r="F92" s="130">
        <f t="shared" si="27"/>
        <v>0</v>
      </c>
      <c r="G92" s="130">
        <f t="shared" si="27"/>
        <v>5642320</v>
      </c>
      <c r="H92" s="130">
        <f t="shared" si="27"/>
        <v>0</v>
      </c>
      <c r="I92" s="130">
        <f t="shared" si="27"/>
        <v>2307530</v>
      </c>
      <c r="J92" s="130">
        <f t="shared" si="27"/>
        <v>0</v>
      </c>
      <c r="K92" s="130">
        <f t="shared" si="27"/>
        <v>801665</v>
      </c>
      <c r="L92" s="130">
        <f t="shared" si="27"/>
        <v>0</v>
      </c>
      <c r="M92" s="130">
        <f t="shared" si="27"/>
        <v>0</v>
      </c>
      <c r="N92" s="130">
        <f t="shared" si="27"/>
        <v>0</v>
      </c>
      <c r="O92" s="130">
        <f t="shared" si="27"/>
        <v>136301</v>
      </c>
      <c r="P92" s="130">
        <f t="shared" si="27"/>
        <v>0</v>
      </c>
      <c r="Q92" s="130">
        <f t="shared" si="27"/>
        <v>0</v>
      </c>
      <c r="R92" s="130">
        <f t="shared" si="27"/>
        <v>0</v>
      </c>
      <c r="S92" s="130">
        <f t="shared" si="27"/>
        <v>0</v>
      </c>
      <c r="T92" s="130">
        <f t="shared" si="27"/>
        <v>30430</v>
      </c>
      <c r="U92" s="130">
        <f t="shared" si="27"/>
        <v>0</v>
      </c>
      <c r="V92" s="130">
        <f t="shared" si="27"/>
        <v>4000</v>
      </c>
      <c r="W92" s="130">
        <f t="shared" si="27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5"/>
        <v>27605207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26477218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532320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72230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494615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28824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5"/>
        <v>11197493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3758813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5055000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2069000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279050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1200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30430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4000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5"/>
        <v>79300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18000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55000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6300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5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5"/>
        <v>106277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106277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5"/>
        <v>208000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20000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160000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28000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5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5"/>
        <v>433000</v>
      </c>
      <c r="E100" s="131">
        <f t="shared" ref="E100:W100" si="28">SUM(E101:E105)</f>
        <v>292000</v>
      </c>
      <c r="F100" s="131">
        <f t="shared" si="28"/>
        <v>0</v>
      </c>
      <c r="G100" s="131">
        <f t="shared" si="28"/>
        <v>86000</v>
      </c>
      <c r="H100" s="131">
        <f t="shared" si="28"/>
        <v>0</v>
      </c>
      <c r="I100" s="131">
        <f t="shared" si="28"/>
        <v>42000</v>
      </c>
      <c r="J100" s="131">
        <f t="shared" si="28"/>
        <v>0</v>
      </c>
      <c r="K100" s="131">
        <f t="shared" si="28"/>
        <v>13000</v>
      </c>
      <c r="L100" s="131">
        <f t="shared" si="28"/>
        <v>0</v>
      </c>
      <c r="M100" s="131">
        <f t="shared" si="28"/>
        <v>0</v>
      </c>
      <c r="N100" s="131">
        <f t="shared" si="28"/>
        <v>0</v>
      </c>
      <c r="O100" s="131">
        <f t="shared" si="28"/>
        <v>0</v>
      </c>
      <c r="P100" s="131">
        <f t="shared" si="28"/>
        <v>0</v>
      </c>
      <c r="Q100" s="131">
        <f t="shared" si="28"/>
        <v>0</v>
      </c>
      <c r="R100" s="131">
        <f t="shared" si="28"/>
        <v>0</v>
      </c>
      <c r="S100" s="131">
        <f t="shared" si="28"/>
        <v>0</v>
      </c>
      <c r="T100" s="131">
        <f t="shared" si="28"/>
        <v>0</v>
      </c>
      <c r="U100" s="131">
        <f t="shared" si="28"/>
        <v>0</v>
      </c>
      <c r="V100" s="131">
        <f t="shared" si="28"/>
        <v>0</v>
      </c>
      <c r="W100" s="131">
        <f t="shared" si="28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5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5"/>
        <v>433000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292000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86000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42000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13000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5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5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5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5"/>
        <v>0</v>
      </c>
      <c r="E106" s="125">
        <f t="shared" ref="E106:W106" si="29">SUM(E107:E108)</f>
        <v>0</v>
      </c>
      <c r="F106" s="125">
        <f t="shared" si="29"/>
        <v>0</v>
      </c>
      <c r="G106" s="125">
        <f t="shared" si="29"/>
        <v>0</v>
      </c>
      <c r="H106" s="125">
        <f t="shared" si="29"/>
        <v>0</v>
      </c>
      <c r="I106" s="125">
        <f t="shared" si="29"/>
        <v>0</v>
      </c>
      <c r="J106" s="125">
        <f t="shared" si="29"/>
        <v>0</v>
      </c>
      <c r="K106" s="125">
        <f t="shared" si="29"/>
        <v>0</v>
      </c>
      <c r="L106" s="125">
        <f t="shared" si="29"/>
        <v>0</v>
      </c>
      <c r="M106" s="125">
        <f t="shared" si="29"/>
        <v>0</v>
      </c>
      <c r="N106" s="125">
        <f t="shared" si="29"/>
        <v>0</v>
      </c>
      <c r="O106" s="125">
        <f t="shared" si="29"/>
        <v>0</v>
      </c>
      <c r="P106" s="125">
        <f t="shared" si="29"/>
        <v>0</v>
      </c>
      <c r="Q106" s="125">
        <f t="shared" si="29"/>
        <v>0</v>
      </c>
      <c r="R106" s="125">
        <f t="shared" si="29"/>
        <v>0</v>
      </c>
      <c r="S106" s="125">
        <f t="shared" si="29"/>
        <v>0</v>
      </c>
      <c r="T106" s="125">
        <f t="shared" si="29"/>
        <v>0</v>
      </c>
      <c r="U106" s="125">
        <f t="shared" si="29"/>
        <v>0</v>
      </c>
      <c r="V106" s="125">
        <f t="shared" si="29"/>
        <v>0</v>
      </c>
      <c r="W106" s="125">
        <f t="shared" si="29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5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5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9" t="s">
        <v>221</v>
      </c>
      <c r="B10" s="291" t="s">
        <v>222</v>
      </c>
      <c r="C10" s="291" t="s">
        <v>223</v>
      </c>
      <c r="D10" s="294" t="s">
        <v>224</v>
      </c>
      <c r="E10" s="287" t="s">
        <v>3490</v>
      </c>
      <c r="F10" s="287" t="s">
        <v>765</v>
      </c>
      <c r="G10" s="287" t="s">
        <v>1912</v>
      </c>
      <c r="H10" s="287" t="s">
        <v>3491</v>
      </c>
    </row>
    <row r="11" spans="1:8" ht="15.75" thickBot="1">
      <c r="A11" s="290"/>
      <c r="B11" s="292"/>
      <c r="C11" s="293"/>
      <c r="D11" s="295"/>
      <c r="E11" s="296"/>
      <c r="F11" s="288"/>
      <c r="G11" s="288"/>
      <c r="H11" s="288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57" zoomScaleNormal="100" workbookViewId="0">
      <selection activeCell="B5" sqref="B5"/>
    </sheetView>
  </sheetViews>
  <sheetFormatPr defaultRowHeight="15"/>
  <cols>
    <col min="1" max="1" width="19.2851562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60" t="s">
        <v>67</v>
      </c>
      <c r="B140" s="261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60" t="s">
        <v>2086</v>
      </c>
      <c r="B147" s="261" t="s">
        <v>1058</v>
      </c>
    </row>
    <row r="148" spans="1:3" s="203" customFormat="1">
      <c r="A148" s="260" t="s">
        <v>1059</v>
      </c>
      <c r="B148" s="261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60" t="s">
        <v>775</v>
      </c>
      <c r="B150" s="261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62" t="s">
        <v>138</v>
      </c>
      <c r="B157" s="263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60" t="s">
        <v>184</v>
      </c>
      <c r="B165" s="261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62" t="s">
        <v>258</v>
      </c>
      <c r="B178" s="263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  <pageSetup paperSize="9"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A6" sqref="A6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7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Tomislav Milat</cp:lastModifiedBy>
  <cp:lastPrinted>2022-02-28T07:03:39Z</cp:lastPrinted>
  <dcterms:created xsi:type="dcterms:W3CDTF">2018-09-10T07:36:17Z</dcterms:created>
  <dcterms:modified xsi:type="dcterms:W3CDTF">2021-12-17T07:13:36Z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