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<sst xmlns="http://schemas.openxmlformats.org/spreadsheetml/2006/main" count="178" uniqueCount="169">
  <si>
    <t>Prihodi od imovine</t>
  </si>
  <si>
    <t>RASHODI POSLOVANJA</t>
  </si>
  <si>
    <t>Doprinosi na plaće</t>
  </si>
  <si>
    <t>Materijalni rashodi</t>
  </si>
  <si>
    <t>Ostali financijski rashodi</t>
  </si>
  <si>
    <t>Sveučilište u Splitu</t>
  </si>
  <si>
    <t>Tekuće donacije</t>
  </si>
  <si>
    <t>Nematerijalna imovina</t>
  </si>
  <si>
    <t>Prijenosi između proračunskih korisnika istog proračuna</t>
  </si>
  <si>
    <t>Naknade troškova osobama izvan radnog odnosa</t>
  </si>
  <si>
    <t>Promjena</t>
  </si>
  <si>
    <r>
      <t xml:space="preserve">Indeks </t>
    </r>
    <r>
      <rPr>
        <b/>
        <sz val="10"/>
        <rFont val="Arial"/>
        <family val="2"/>
      </rPr>
      <t>(Izmjene i dopune plana/Izvorni plan*100)</t>
    </r>
  </si>
  <si>
    <t>Kto</t>
  </si>
  <si>
    <t>Naziv</t>
  </si>
  <si>
    <t>DONOS</t>
  </si>
  <si>
    <t>ODNOS</t>
  </si>
  <si>
    <t xml:space="preserve">Rashodi za zaposlene </t>
  </si>
  <si>
    <t xml:space="preserve">Plaće (bruto) </t>
  </si>
  <si>
    <t>Plaće za redovan rad</t>
  </si>
  <si>
    <t xml:space="preserve">Ostali rashodi za zaposlene </t>
  </si>
  <si>
    <t>Ostali rashodi za zaposlene</t>
  </si>
  <si>
    <t>Doprinosi za obvezno zdravstveno osiguranje</t>
  </si>
  <si>
    <t xml:space="preserve">Naknade troškova zaposlenima </t>
  </si>
  <si>
    <t>Službena putovanja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</si>
  <si>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</si>
  <si>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</si>
  <si>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</si>
  <si>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</si>
  <si>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</si>
  <si>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</si>
  <si>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</si>
  <si>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</si>
  <si>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</si>
  <si>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</si>
  <si>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</si>
  <si>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</si>
  <si>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tekćeg i investicijskog održavanja</t>
  </si>
  <si>
    <t>Usluge promidžbe i informiranja</t>
  </si>
  <si>
    <t>Komunalne usluge</t>
  </si>
  <si>
    <t>Zakupnine i najamnine</t>
  </si>
  <si>
    <t>Licence</t>
  </si>
  <si>
    <t>Zdravstvene i veterinarske usluge</t>
  </si>
  <si>
    <t>Intelektualne i osobne usluge</t>
  </si>
  <si>
    <t>Računalne usluge</t>
  </si>
  <si>
    <t>Ostale usluge</t>
  </si>
  <si>
    <t xml:space="preserve">Ostali nespomenuti rashodi poslovanja </t>
  </si>
  <si>
    <t>Naknade za rad predstavničkih i izvršnih tijela, povjerenstava i sl.</t>
  </si>
  <si>
    <t>Premije osiguranja</t>
  </si>
  <si>
    <t>Reprezentacija</t>
  </si>
  <si>
    <t>članarine i norme</t>
  </si>
  <si>
    <t>Pristojbe i naknade</t>
  </si>
  <si>
    <t>Troškovi sudskih postupaka</t>
  </si>
  <si>
    <t xml:space="preserve">Financijski rashodi </t>
  </si>
  <si>
    <t>Bankarske usluge i usluge platnog prometa</t>
  </si>
  <si>
    <t>Negativne tečajne razlike i razlike zbog primjene valutne klauzule</t>
  </si>
  <si>
    <t xml:space="preserve">Zatezne kamate </t>
  </si>
  <si>
    <t xml:space="preserve">Naknade građanima i kućanstvima na temelju osiguranja i druge naknade </t>
  </si>
  <si>
    <t xml:space="preserve">Naknade građanima i kućanstvima na temelju osiguranja </t>
  </si>
  <si>
    <t>Naknade građanima i kućanstvima u novcu - neposredno ili putem ustanova izvan javnog sektora</t>
  </si>
  <si>
    <t xml:space="preserve">Ostale naknade građanima i kućanstvima iz proračuna </t>
  </si>
  <si>
    <t xml:space="preserve">Naknade građanima i kućanstvima u novcu </t>
  </si>
  <si>
    <t>Naknade građanima i kućanstvima u naravi</t>
  </si>
  <si>
    <t>Naknade građanima i kućanstvima iz EU sredstava</t>
  </si>
  <si>
    <t xml:space="preserve">Ostali rashodi </t>
  </si>
  <si>
    <t>Tekuće donacije u novcu</t>
  </si>
  <si>
    <t>Patenti</t>
  </si>
  <si>
    <t>Koncesije</t>
  </si>
  <si>
    <t>Ostala prava</t>
  </si>
  <si>
    <t>Rashodi za nabavu proizvedene dugotrajne imovine</t>
  </si>
  <si>
    <t xml:space="preserve">Postrojenja i oprema 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</si>
  <si>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</si>
  <si>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</si>
  <si>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</si>
  <si>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</si>
  <si>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</si>
  <si>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</si>
  <si>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</si>
  <si>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Knjige, umjetnička djela i ostale izložbene vrijednosti </t>
  </si>
  <si>
    <t xml:space="preserve">Knjige </t>
  </si>
  <si>
    <t xml:space="preserve">Nematerijalna proizvedena imovina </t>
  </si>
  <si>
    <t>Istraživanje rudnih bogatstava</t>
  </si>
  <si>
    <t xml:space="preserve">Ulaganja u računalne programe </t>
  </si>
  <si>
    <t xml:space="preserve">Rashodi za dodatna ulaganja na nefinancijskoj imovini </t>
  </si>
  <si>
    <t>Dodatna ulaganja na građevinskim objektima</t>
  </si>
  <si>
    <t>Dodatna ulaganja na postrojenjima i opremi</t>
  </si>
  <si>
    <t xml:space="preserve">Dodatna ulaganja na prijevoznim sredstvima </t>
  </si>
  <si>
    <t>Dodatna ulaganja na prijevoznim sredstvima</t>
  </si>
  <si>
    <t xml:space="preserve">Dodatna ulaganja za ostalu nefinancijsku imovinu </t>
  </si>
  <si>
    <t>Dodatna ulaganja za ostalu nefinancijsku imovinu</t>
  </si>
  <si>
    <t xml:space="preserve">Pomoći iz inozemstva i od subjekata unutar općeg proračuna 
</t>
  </si>
  <si>
    <t xml:space="preserve">Pomoći od međun. Organ.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</si>
  <si>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</si>
  <si>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</si>
  <si>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</si>
  <si>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</si>
  <si>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</si>
  <si>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</si>
  <si>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</si>
  <si>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</si>
  <si>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pomoći temeljem prijenosa EU sredstava</t>
  </si>
  <si>
    <t>Kapitalne pomoći temeljem prijenosa 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</si>
  <si>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</si>
  <si>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</si>
  <si>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</si>
  <si>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</si>
  <si>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 xml:space="preserve">Prihodi od financijske imovine </t>
  </si>
  <si>
    <t>Kamate na oročena sredstva i depozite po viđenju</t>
  </si>
  <si>
    <t xml:space="preserve">Prihodi od nefinancijske imovine 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</si>
  <si>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</si>
  <si>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</si>
  <si>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</si>
  <si>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</si>
  <si>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</si>
  <si>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</si>
  <si>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 xml:space="preserve">Prihodi od upravnih i administrativnih pristojbi, pristojbi po posebnim propisima i naknada </t>
  </si>
  <si>
    <t>Prihodi po posebnim propisima</t>
  </si>
  <si>
    <t>Ostali nespomenuti prihodi</t>
  </si>
  <si>
    <t>Naknade od financijske imovine</t>
  </si>
  <si>
    <t xml:space="preserve">Prihodi od prodaje proizvoda i robe te pruženih usluga i prihodi od donacija </t>
  </si>
  <si>
    <t xml:space="preserve">Prihodi od prodaje proizvoda i robe te pruženih usluga </t>
  </si>
  <si>
    <t>Prihodi od prodaje proizvoda i robe</t>
  </si>
  <si>
    <t>Prihodi od pruženih usluga</t>
  </si>
  <si>
    <t xml:space="preserve">Donacije od pravnih i fizičkih osoba izvan općeg proračuna </t>
  </si>
  <si>
    <t>Kapitalne donacije</t>
  </si>
  <si>
    <t xml:space="preserve">PRIHODI </t>
  </si>
  <si>
    <t>RASHODI ZA NABAVU NEFINANCIJSKE IMOVINE</t>
  </si>
  <si>
    <t>Doprinosi za obvezno zdravstveno osiguranje u slučaju nezaposlenosti</t>
  </si>
  <si>
    <t>Rashodi za nabavu neproizvedene dugotrajne imovine</t>
  </si>
  <si>
    <t>IZVOR 11 Opći prihodi i primici</t>
  </si>
  <si>
    <t>IZVOR 12 Sredstva učešća za pomoći</t>
  </si>
  <si>
    <t>IZVOR 31 Vlastiti prihodi</t>
  </si>
  <si>
    <t>IZVOR 43 Prihodi za posebne namjene</t>
  </si>
  <si>
    <t>IZVOR 51 Pomoći EU</t>
  </si>
  <si>
    <t>IZVOR 52 Ostale pomoći</t>
  </si>
  <si>
    <t>IZVOR 561 Europski socijalni fond (ESF)</t>
  </si>
  <si>
    <t>IZVOR 61 Donacije</t>
  </si>
  <si>
    <t xml:space="preserve">Prihodi iz nadležnog proračuna </t>
  </si>
  <si>
    <t>Prihodi iz nadležnog proračuna za financiranje redovne djelatnosti proračunskih korisnika</t>
  </si>
  <si>
    <t>Prihodi iz nadležnog proračuna za financiranje rashoda poslovanja</t>
  </si>
  <si>
    <t>Tekuće donacije u naravi</t>
  </si>
  <si>
    <t>Umjetnička djela</t>
  </si>
  <si>
    <t>Tekuće donacije iz EU sredstava</t>
  </si>
  <si>
    <t>Fakultet građevinarstva, arhitekture i geodezije</t>
  </si>
  <si>
    <t>Matice hrvatske 15, 21000 Split</t>
  </si>
  <si>
    <t>PRIJEDLOG IZMJENA I DOPUNA FINANCIJSKOG PLANA ZA 2022. GODINU</t>
  </si>
  <si>
    <t>Izvorni plan 2022.</t>
  </si>
  <si>
    <t>Izmjene i dopune plana 2022.</t>
  </si>
  <si>
    <t>izv. prof. dr. sc. Neno Torić</t>
  </si>
  <si>
    <t>Split, 13.12.2022.g.</t>
  </si>
  <si>
    <t>Plaće u naravi</t>
  </si>
  <si>
    <t>Plaće za prekovremeni rad</t>
  </si>
  <si>
    <t>Plaće za posebne uvjete rada</t>
  </si>
  <si>
    <t>Ostali nespomenuti financijski rashodi</t>
  </si>
  <si>
    <t>IZVOR 563 Europski fond za regionalni razvoj (EFRR)</t>
  </si>
  <si>
    <t>IZVOR 71 Prihodi od nefinancijske imovine</t>
  </si>
  <si>
    <t>Vršitelj dužnosti dekana:</t>
  </si>
  <si>
    <t>Pomoći od izvanproračunskih korisnika</t>
  </si>
  <si>
    <t>Tekuće pomoći od izvanproračunskih korisnika</t>
  </si>
  <si>
    <t>Prihodi od pozitivnih tečajnih razlika i razlika zbog primjene valutne klauzule</t>
  </si>
  <si>
    <t>PRIHODI OD PRODAJE NEFINACIJSKE IMOVINE</t>
  </si>
  <si>
    <t>Prihodi od prodaje proizvedene dugotrajne imovine</t>
  </si>
  <si>
    <t>Prihodi od prodaje građevinskih objekata</t>
  </si>
  <si>
    <t>Stambeni objekti</t>
  </si>
  <si>
    <t>Kamate za primljene kredite i zajmove</t>
  </si>
  <si>
    <t>Kamate za primljene kredite i zajmove od kreditnih i ostalih financijskih institucija izvan javnog sektora</t>
  </si>
  <si>
    <t>Subvencije</t>
  </si>
  <si>
    <t>Subvencije trgovačkim društvima, zadrugama, poljoprivrednicimai obrtnicima iz EU sredstava</t>
  </si>
  <si>
    <t>Pomoći dane u inozemstvo i unutar općeg proračuna</t>
  </si>
  <si>
    <t xml:space="preserve">Tekuće pomoći temeljem prijenosa EU sredstava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</si>
</sst>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\ _k_n_-;\-* #,##0.0\ _k_n_-;_-* &quot;-&quot;??\ _k_n_-;_-@_-"/>
    <numFmt numFmtId="167" formatCode="_-* #,##0\ _k_n_-;\-* #,##0\ _k_n_-;_-* &quot;-&quot;??\ _k_n_-;_-@_-"/>
    <numFmt numFmtId="168" formatCode="0.0"/>
    <numFmt numFmtId="169" formatCode="#,##0_ ;\-#,##0\ "/>
    <numFmt numFmtId="170" formatCode="#,##0.00\ &quot;kn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2" fillId="0" borderId="0" xfId="60" applyNumberFormat="1" applyFont="1" applyAlignment="1">
      <alignment/>
    </xf>
    <xf numFmtId="4" fontId="0" fillId="0" borderId="0" xfId="6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3" fontId="3" fillId="36" borderId="10" xfId="0" applyNumberFormat="1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/>
      <protection/>
    </xf>
    <xf numFmtId="3" fontId="2" fillId="37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/>
      <protection/>
    </xf>
    <xf numFmtId="0" fontId="0" fillId="0" borderId="10" xfId="50" applyFont="1" applyFill="1" applyBorder="1" applyAlignment="1" applyProtection="1">
      <alignment horizontal="left" wrapText="1"/>
      <protection/>
    </xf>
    <xf numFmtId="3" fontId="3" fillId="35" borderId="10" xfId="0" applyNumberFormat="1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 horizontal="right"/>
      <protection/>
    </xf>
    <xf numFmtId="0" fontId="0" fillId="36" borderId="10" xfId="0" applyNumberFormat="1" applyFont="1" applyFill="1" applyBorder="1" applyAlignment="1" applyProtection="1">
      <alignment/>
      <protection/>
    </xf>
    <xf numFmtId="0" fontId="0" fillId="37" borderId="10" xfId="0" applyNumberFormat="1" applyFont="1" applyFill="1" applyBorder="1" applyAlignment="1" applyProtection="1">
      <alignment horizontal="right"/>
      <protection/>
    </xf>
    <xf numFmtId="0" fontId="0" fillId="37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45" fillId="38" borderId="10" xfId="0" applyFont="1" applyFill="1" applyBorder="1" applyAlignment="1" applyProtection="1">
      <alignment/>
      <protection/>
    </xf>
    <xf numFmtId="0" fontId="46" fillId="38" borderId="10" xfId="0" applyFont="1" applyFill="1" applyBorder="1" applyAlignment="1" applyProtection="1">
      <alignment/>
      <protection/>
    </xf>
    <xf numFmtId="3" fontId="46" fillId="38" borderId="10" xfId="0" applyNumberFormat="1" applyFont="1" applyFill="1" applyBorder="1" applyAlignment="1" applyProtection="1">
      <alignment horizontal="right"/>
      <protection/>
    </xf>
    <xf numFmtId="0" fontId="45" fillId="38" borderId="10" xfId="0" applyFont="1" applyFill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7" fillId="0" borderId="10" xfId="0" applyNumberFormat="1" applyFont="1" applyBorder="1" applyAlignment="1" applyProtection="1">
      <alignment/>
      <protection/>
    </xf>
    <xf numFmtId="0" fontId="47" fillId="37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8" fillId="35" borderId="10" xfId="0" applyFont="1" applyFill="1" applyBorder="1" applyAlignment="1" applyProtection="1">
      <alignment/>
      <protection/>
    </xf>
    <xf numFmtId="0" fontId="47" fillId="36" borderId="10" xfId="0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90" sqref="L90"/>
    </sheetView>
  </sheetViews>
  <sheetFormatPr defaultColWidth="9.140625" defaultRowHeight="12.75"/>
  <cols>
    <col min="1" max="1" width="13.8515625" style="8" customWidth="1"/>
    <col min="2" max="2" width="84.00390625" style="8" customWidth="1"/>
    <col min="3" max="16" width="24.421875" style="8" customWidth="1"/>
    <col min="17" max="17" width="21.7109375" style="8" customWidth="1"/>
    <col min="18" max="18" width="9.140625" style="8" customWidth="1"/>
    <col min="19" max="19" width="12.00390625" style="8" customWidth="1"/>
    <col min="20" max="16384" width="9.140625" style="8" customWidth="1"/>
  </cols>
  <sheetData>
    <row r="1" spans="1:16" ht="15">
      <c r="A1" s="54" t="s">
        <v>5</v>
      </c>
      <c r="B1" s="5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>
      <c r="A2" s="54" t="s">
        <v>142</v>
      </c>
      <c r="B2" s="54"/>
      <c r="C2" s="5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6.5" customHeight="1">
      <c r="A3" s="5" t="s">
        <v>143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7.75" customHeight="1"/>
    <row r="5" spans="1:16" ht="27" customHeight="1">
      <c r="A5" s="55" t="s">
        <v>144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7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45" customHeight="1">
      <c r="A7" s="13" t="s">
        <v>12</v>
      </c>
      <c r="B7" s="13" t="s">
        <v>13</v>
      </c>
      <c r="C7" s="14" t="s">
        <v>145</v>
      </c>
      <c r="D7" s="14" t="s">
        <v>10</v>
      </c>
      <c r="E7" s="14" t="s">
        <v>146</v>
      </c>
      <c r="F7" s="14" t="s">
        <v>128</v>
      </c>
      <c r="G7" s="14" t="s">
        <v>129</v>
      </c>
      <c r="H7" s="14" t="s">
        <v>130</v>
      </c>
      <c r="I7" s="14" t="s">
        <v>131</v>
      </c>
      <c r="J7" s="14" t="s">
        <v>132</v>
      </c>
      <c r="K7" s="14" t="s">
        <v>133</v>
      </c>
      <c r="L7" s="14" t="s">
        <v>134</v>
      </c>
      <c r="M7" s="14" t="s">
        <v>153</v>
      </c>
      <c r="N7" s="14" t="s">
        <v>135</v>
      </c>
      <c r="O7" s="14" t="s">
        <v>154</v>
      </c>
      <c r="P7" s="14" t="s">
        <v>11</v>
      </c>
    </row>
    <row r="8" spans="1:16" ht="18" customHeight="1">
      <c r="A8" s="41"/>
      <c r="B8" s="42" t="s">
        <v>14</v>
      </c>
      <c r="C8" s="43">
        <v>4993212</v>
      </c>
      <c r="D8" s="43">
        <f>E8-C8</f>
        <v>3387867</v>
      </c>
      <c r="E8" s="43">
        <f>SUM(F8:O8)</f>
        <v>8381079</v>
      </c>
      <c r="F8" s="43"/>
      <c r="G8" s="43"/>
      <c r="H8" s="43">
        <v>1911112</v>
      </c>
      <c r="I8" s="43">
        <v>4964337</v>
      </c>
      <c r="J8" s="43">
        <v>540191</v>
      </c>
      <c r="K8" s="43">
        <v>965439</v>
      </c>
      <c r="L8" s="43"/>
      <c r="M8" s="43"/>
      <c r="N8" s="43"/>
      <c r="O8" s="43"/>
      <c r="P8" s="43"/>
    </row>
    <row r="9" spans="1:16" s="10" customFormat="1" ht="18" customHeight="1">
      <c r="A9" s="17">
        <v>6</v>
      </c>
      <c r="B9" s="15" t="s">
        <v>124</v>
      </c>
      <c r="C9" s="16">
        <f>C10+C29+C40+C44+C51</f>
        <v>58251435</v>
      </c>
      <c r="D9" s="16">
        <f>E9-C9</f>
        <v>571265</v>
      </c>
      <c r="E9" s="16">
        <f aca="true" t="shared" si="0" ref="E9:E82">SUM(F9:O9)</f>
        <v>58822700</v>
      </c>
      <c r="F9" s="16">
        <f>F10+F29+F40+F44+F51</f>
        <v>31470000</v>
      </c>
      <c r="G9" s="16">
        <f aca="true" t="shared" si="1" ref="G9:O9">G10+G29+G40+G44+G51</f>
        <v>1387500</v>
      </c>
      <c r="H9" s="16">
        <f t="shared" si="1"/>
        <v>5943300</v>
      </c>
      <c r="I9" s="16">
        <f t="shared" si="1"/>
        <v>3806000</v>
      </c>
      <c r="J9" s="16">
        <f t="shared" si="1"/>
        <v>3650000</v>
      </c>
      <c r="K9" s="16">
        <f t="shared" si="1"/>
        <v>2395000</v>
      </c>
      <c r="L9" s="16">
        <f t="shared" si="1"/>
        <v>335400</v>
      </c>
      <c r="M9" s="16">
        <f>M10+M29+M40+M44+M51</f>
        <v>8565000</v>
      </c>
      <c r="N9" s="16">
        <f>N10+N29+N40+N44+N51</f>
        <v>1270500</v>
      </c>
      <c r="O9" s="16">
        <f t="shared" si="1"/>
        <v>0</v>
      </c>
      <c r="P9" s="16">
        <f>E9/C9*100</f>
        <v>100.98068828690658</v>
      </c>
    </row>
    <row r="10" spans="1:16" ht="18" customHeight="1">
      <c r="A10" s="18">
        <v>63</v>
      </c>
      <c r="B10" s="19" t="s">
        <v>89</v>
      </c>
      <c r="C10" s="20">
        <f>C11+C16+C18+C21+C24</f>
        <v>18912165</v>
      </c>
      <c r="D10" s="20">
        <f>E10-C10</f>
        <v>-3966765</v>
      </c>
      <c r="E10" s="20">
        <f t="shared" si="0"/>
        <v>14945400</v>
      </c>
      <c r="F10" s="20">
        <f>F11+F18+F21+F24</f>
        <v>0</v>
      </c>
      <c r="G10" s="20">
        <f aca="true" t="shared" si="2" ref="G10:O10">G11+G18+G21+G24</f>
        <v>0</v>
      </c>
      <c r="H10" s="20">
        <f t="shared" si="2"/>
        <v>0</v>
      </c>
      <c r="I10" s="20">
        <f t="shared" si="2"/>
        <v>0</v>
      </c>
      <c r="J10" s="20">
        <f t="shared" si="2"/>
        <v>3650000</v>
      </c>
      <c r="K10" s="20">
        <f t="shared" si="2"/>
        <v>2395000</v>
      </c>
      <c r="L10" s="20">
        <f t="shared" si="2"/>
        <v>335400</v>
      </c>
      <c r="M10" s="20">
        <f>M11+M18+M21+M24</f>
        <v>8565000</v>
      </c>
      <c r="N10" s="20">
        <f>N11+N18+N21+N24</f>
        <v>0</v>
      </c>
      <c r="O10" s="20">
        <f t="shared" si="2"/>
        <v>0</v>
      </c>
      <c r="P10" s="20">
        <f>E10/C10*100</f>
        <v>79.02532576254491</v>
      </c>
    </row>
    <row r="11" spans="1:16" ht="18" customHeight="1">
      <c r="A11" s="21">
        <v>632</v>
      </c>
      <c r="B11" s="22" t="s">
        <v>90</v>
      </c>
      <c r="C11" s="23">
        <v>16888128</v>
      </c>
      <c r="D11" s="23">
        <f>E11-C11</f>
        <v>-4337728</v>
      </c>
      <c r="E11" s="23">
        <f t="shared" si="0"/>
        <v>12550400</v>
      </c>
      <c r="F11" s="23">
        <f>SUM(F12:F15)</f>
        <v>0</v>
      </c>
      <c r="G11" s="23">
        <f aca="true" t="shared" si="3" ref="G11:O11">SUM(G12:G15)</f>
        <v>0</v>
      </c>
      <c r="H11" s="23">
        <f t="shared" si="3"/>
        <v>0</v>
      </c>
      <c r="I11" s="23">
        <f t="shared" si="3"/>
        <v>0</v>
      </c>
      <c r="J11" s="23">
        <f t="shared" si="3"/>
        <v>3650000</v>
      </c>
      <c r="K11" s="23">
        <f t="shared" si="3"/>
        <v>0</v>
      </c>
      <c r="L11" s="23">
        <f t="shared" si="3"/>
        <v>335400</v>
      </c>
      <c r="M11" s="23">
        <f>SUM(M12:M15)</f>
        <v>8565000</v>
      </c>
      <c r="N11" s="23">
        <f>SUM(N12:N15)</f>
        <v>0</v>
      </c>
      <c r="O11" s="23">
        <f t="shared" si="3"/>
        <v>0</v>
      </c>
      <c r="P11" s="23">
        <f>E11/C11*100</f>
        <v>74.31492703039673</v>
      </c>
    </row>
    <row r="12" spans="1:16" ht="18" customHeight="1">
      <c r="A12" s="24">
        <v>6321</v>
      </c>
      <c r="B12" s="25" t="s">
        <v>91</v>
      </c>
      <c r="C12" s="38"/>
      <c r="D12" s="38"/>
      <c r="E12" s="38">
        <f t="shared" si="0"/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8" customHeight="1">
      <c r="A13" s="24">
        <v>6322</v>
      </c>
      <c r="B13" s="25" t="s">
        <v>92</v>
      </c>
      <c r="C13" s="38"/>
      <c r="D13" s="38"/>
      <c r="E13" s="38">
        <f t="shared" si="0"/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8" customHeight="1">
      <c r="A14" s="24">
        <v>6323</v>
      </c>
      <c r="B14" s="25" t="s">
        <v>93</v>
      </c>
      <c r="C14" s="38"/>
      <c r="D14" s="38"/>
      <c r="E14" s="38">
        <f t="shared" si="0"/>
        <v>12550400</v>
      </c>
      <c r="F14" s="38"/>
      <c r="G14" s="38"/>
      <c r="H14" s="38"/>
      <c r="I14" s="38"/>
      <c r="J14" s="38">
        <v>3650000</v>
      </c>
      <c r="K14" s="38"/>
      <c r="L14" s="38">
        <v>335400</v>
      </c>
      <c r="M14" s="38">
        <v>8565000</v>
      </c>
      <c r="N14" s="38"/>
      <c r="O14" s="38"/>
      <c r="P14" s="38"/>
    </row>
    <row r="15" spans="1:16" ht="18" customHeight="1">
      <c r="A15" s="24">
        <v>6324</v>
      </c>
      <c r="B15" s="25" t="s">
        <v>94</v>
      </c>
      <c r="C15" s="38"/>
      <c r="D15" s="38"/>
      <c r="E15" s="38">
        <f t="shared" si="0"/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8" customHeight="1">
      <c r="A16" s="21">
        <v>634</v>
      </c>
      <c r="B16" s="49" t="s">
        <v>156</v>
      </c>
      <c r="C16" s="23"/>
      <c r="D16" s="23">
        <f>E16-C16</f>
        <v>136600</v>
      </c>
      <c r="E16" s="23">
        <f t="shared" si="0"/>
        <v>136600</v>
      </c>
      <c r="F16" s="23">
        <f>F17</f>
        <v>0</v>
      </c>
      <c r="G16" s="23">
        <f aca="true" t="shared" si="4" ref="G16:O16">G17</f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136600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 t="e">
        <f>E16/C16*100</f>
        <v>#DIV/0!</v>
      </c>
    </row>
    <row r="17" spans="1:16" ht="18" customHeight="1">
      <c r="A17" s="24">
        <v>6341</v>
      </c>
      <c r="B17" s="50" t="s">
        <v>157</v>
      </c>
      <c r="C17" s="38"/>
      <c r="D17" s="38"/>
      <c r="E17" s="38">
        <f t="shared" si="0"/>
        <v>136600</v>
      </c>
      <c r="F17" s="38"/>
      <c r="G17" s="38"/>
      <c r="H17" s="38"/>
      <c r="I17" s="38"/>
      <c r="J17" s="38"/>
      <c r="K17" s="38">
        <v>136600</v>
      </c>
      <c r="L17" s="38"/>
      <c r="M17" s="38"/>
      <c r="N17" s="38"/>
      <c r="O17" s="38"/>
      <c r="P17" s="38"/>
    </row>
    <row r="18" spans="1:16" ht="18" customHeight="1">
      <c r="A18" s="21">
        <v>636</v>
      </c>
      <c r="B18" s="22" t="s">
        <v>95</v>
      </c>
      <c r="C18" s="23"/>
      <c r="D18" s="23">
        <f>E18-C18</f>
        <v>0</v>
      </c>
      <c r="E18" s="23">
        <f t="shared" si="0"/>
        <v>0</v>
      </c>
      <c r="F18" s="23">
        <f>SUM(F19:F20)</f>
        <v>0</v>
      </c>
      <c r="G18" s="23">
        <f aca="true" t="shared" si="5" ref="G18:O18">SUM(G19:G20)</f>
        <v>0</v>
      </c>
      <c r="H18" s="23">
        <f t="shared" si="5"/>
        <v>0</v>
      </c>
      <c r="I18" s="23">
        <f t="shared" si="5"/>
        <v>0</v>
      </c>
      <c r="J18" s="23">
        <f t="shared" si="5"/>
        <v>0</v>
      </c>
      <c r="K18" s="23">
        <f t="shared" si="5"/>
        <v>0</v>
      </c>
      <c r="L18" s="23">
        <f t="shared" si="5"/>
        <v>0</v>
      </c>
      <c r="M18" s="23">
        <f>SUM(M19:M20)</f>
        <v>0</v>
      </c>
      <c r="N18" s="23">
        <f>SUM(N19:N20)</f>
        <v>0</v>
      </c>
      <c r="O18" s="23">
        <f t="shared" si="5"/>
        <v>0</v>
      </c>
      <c r="P18" s="23" t="e">
        <f>E18/C18*100</f>
        <v>#DIV/0!</v>
      </c>
    </row>
    <row r="19" spans="1:16" ht="18" customHeight="1">
      <c r="A19" s="24">
        <v>6361</v>
      </c>
      <c r="B19" s="25" t="s">
        <v>96</v>
      </c>
      <c r="C19" s="38"/>
      <c r="D19" s="38"/>
      <c r="E19" s="38">
        <f t="shared" si="0"/>
        <v>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8" customHeight="1">
      <c r="A20" s="24">
        <v>6362</v>
      </c>
      <c r="B20" s="25" t="s">
        <v>97</v>
      </c>
      <c r="C20" s="38"/>
      <c r="D20" s="38"/>
      <c r="E20" s="38">
        <f t="shared" si="0"/>
        <v>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8" customHeight="1">
      <c r="A21" s="21">
        <v>638</v>
      </c>
      <c r="B21" s="22" t="s">
        <v>98</v>
      </c>
      <c r="C21" s="23"/>
      <c r="D21" s="23">
        <f>E21-C21</f>
        <v>0</v>
      </c>
      <c r="E21" s="23">
        <f t="shared" si="0"/>
        <v>0</v>
      </c>
      <c r="F21" s="23">
        <f>SUM(F22:F23)</f>
        <v>0</v>
      </c>
      <c r="G21" s="23">
        <f aca="true" t="shared" si="6" ref="G21:O21">SUM(G22:G23)</f>
        <v>0</v>
      </c>
      <c r="H21" s="23">
        <f t="shared" si="6"/>
        <v>0</v>
      </c>
      <c r="I21" s="23">
        <f t="shared" si="6"/>
        <v>0</v>
      </c>
      <c r="J21" s="23">
        <f t="shared" si="6"/>
        <v>0</v>
      </c>
      <c r="K21" s="23">
        <f t="shared" si="6"/>
        <v>0</v>
      </c>
      <c r="L21" s="23">
        <f t="shared" si="6"/>
        <v>0</v>
      </c>
      <c r="M21" s="23">
        <f>SUM(M22:M23)</f>
        <v>0</v>
      </c>
      <c r="N21" s="23">
        <f>SUM(N22:N23)</f>
        <v>0</v>
      </c>
      <c r="O21" s="23">
        <f t="shared" si="6"/>
        <v>0</v>
      </c>
      <c r="P21" s="23" t="e">
        <f>E21/C21*100</f>
        <v>#DIV/0!</v>
      </c>
    </row>
    <row r="22" spans="1:16" ht="18" customHeight="1">
      <c r="A22" s="24">
        <v>6381</v>
      </c>
      <c r="B22" s="25" t="s">
        <v>99</v>
      </c>
      <c r="C22" s="38"/>
      <c r="D22" s="38"/>
      <c r="E22" s="38">
        <f t="shared" si="0"/>
        <v>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8" customHeight="1">
      <c r="A23" s="24">
        <v>6382</v>
      </c>
      <c r="B23" s="25" t="s">
        <v>100</v>
      </c>
      <c r="C23" s="38"/>
      <c r="D23" s="38"/>
      <c r="E23" s="38">
        <f t="shared" si="0"/>
        <v>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8" customHeight="1">
      <c r="A24" s="21">
        <v>639</v>
      </c>
      <c r="B24" s="22" t="s">
        <v>8</v>
      </c>
      <c r="C24" s="23">
        <v>2024037</v>
      </c>
      <c r="D24" s="23">
        <f>E24-C24</f>
        <v>370963</v>
      </c>
      <c r="E24" s="23">
        <f t="shared" si="0"/>
        <v>2395000</v>
      </c>
      <c r="F24" s="23">
        <f>SUM(F25:F28)</f>
        <v>0</v>
      </c>
      <c r="G24" s="23">
        <f aca="true" t="shared" si="7" ref="G24:O24">SUM(G25:G28)</f>
        <v>0</v>
      </c>
      <c r="H24" s="23">
        <f t="shared" si="7"/>
        <v>0</v>
      </c>
      <c r="I24" s="23">
        <f t="shared" si="7"/>
        <v>0</v>
      </c>
      <c r="J24" s="23">
        <f t="shared" si="7"/>
        <v>0</v>
      </c>
      <c r="K24" s="23">
        <f t="shared" si="7"/>
        <v>2395000</v>
      </c>
      <c r="L24" s="23">
        <f t="shared" si="7"/>
        <v>0</v>
      </c>
      <c r="M24" s="23">
        <f>SUM(M25:M28)</f>
        <v>0</v>
      </c>
      <c r="N24" s="23">
        <f>SUM(N25:N28)</f>
        <v>0</v>
      </c>
      <c r="O24" s="23">
        <f t="shared" si="7"/>
        <v>0</v>
      </c>
      <c r="P24" s="23">
        <f>E24/C24*100</f>
        <v>118.32787641727893</v>
      </c>
    </row>
    <row r="25" spans="1:16" ht="18" customHeight="1">
      <c r="A25" s="24">
        <v>6391</v>
      </c>
      <c r="B25" s="25" t="s">
        <v>101</v>
      </c>
      <c r="C25" s="38"/>
      <c r="D25" s="38"/>
      <c r="E25" s="38">
        <f t="shared" si="0"/>
        <v>1210000</v>
      </c>
      <c r="F25" s="38"/>
      <c r="G25" s="38"/>
      <c r="H25" s="38"/>
      <c r="I25" s="38"/>
      <c r="J25" s="38"/>
      <c r="K25" s="38">
        <v>1210000</v>
      </c>
      <c r="L25" s="38"/>
      <c r="M25" s="38"/>
      <c r="N25" s="38"/>
      <c r="O25" s="38"/>
      <c r="P25" s="38"/>
    </row>
    <row r="26" spans="1:16" ht="18" customHeight="1">
      <c r="A26" s="24">
        <v>6392</v>
      </c>
      <c r="B26" s="25" t="s">
        <v>102</v>
      </c>
      <c r="C26" s="38"/>
      <c r="D26" s="38"/>
      <c r="E26" s="38">
        <f t="shared" si="0"/>
        <v>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8" customHeight="1">
      <c r="A27" s="24">
        <v>6393</v>
      </c>
      <c r="B27" s="25" t="s">
        <v>103</v>
      </c>
      <c r="C27" s="38"/>
      <c r="D27" s="38"/>
      <c r="E27" s="38">
        <f t="shared" si="0"/>
        <v>1185000</v>
      </c>
      <c r="F27" s="38"/>
      <c r="G27" s="38"/>
      <c r="H27" s="38"/>
      <c r="I27" s="38"/>
      <c r="J27" s="38"/>
      <c r="K27" s="38">
        <v>1185000</v>
      </c>
      <c r="L27" s="38"/>
      <c r="M27" s="38"/>
      <c r="N27" s="38"/>
      <c r="O27" s="38"/>
      <c r="P27" s="38"/>
    </row>
    <row r="28" spans="1:16" ht="18" customHeight="1">
      <c r="A28" s="24">
        <v>6394</v>
      </c>
      <c r="B28" s="25" t="s">
        <v>104</v>
      </c>
      <c r="C28" s="38"/>
      <c r="D28" s="38"/>
      <c r="E28" s="38">
        <f t="shared" si="0"/>
        <v>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8" customHeight="1">
      <c r="A29" s="18">
        <v>64</v>
      </c>
      <c r="B29" s="19" t="s">
        <v>0</v>
      </c>
      <c r="C29" s="26">
        <f>C30+C33</f>
        <v>6000</v>
      </c>
      <c r="D29" s="26">
        <f>E29-C29</f>
        <v>-5900</v>
      </c>
      <c r="E29" s="26">
        <f t="shared" si="0"/>
        <v>100</v>
      </c>
      <c r="F29" s="26">
        <f>F30+F33</f>
        <v>0</v>
      </c>
      <c r="G29" s="26">
        <f aca="true" t="shared" si="8" ref="G29:O29">G30+G33</f>
        <v>0</v>
      </c>
      <c r="H29" s="26">
        <f t="shared" si="8"/>
        <v>100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26">
        <f t="shared" si="8"/>
        <v>0</v>
      </c>
      <c r="M29" s="26">
        <f>M30+M33</f>
        <v>0</v>
      </c>
      <c r="N29" s="26">
        <f>N30+N33</f>
        <v>0</v>
      </c>
      <c r="O29" s="26">
        <f t="shared" si="8"/>
        <v>0</v>
      </c>
      <c r="P29" s="26">
        <f>E29/C29*100</f>
        <v>1.6666666666666667</v>
      </c>
    </row>
    <row r="30" spans="1:16" ht="18" customHeight="1">
      <c r="A30" s="21">
        <v>641</v>
      </c>
      <c r="B30" s="22" t="s">
        <v>105</v>
      </c>
      <c r="C30" s="23">
        <v>6000</v>
      </c>
      <c r="D30" s="23">
        <f>E30-C30</f>
        <v>-5900</v>
      </c>
      <c r="E30" s="23">
        <f t="shared" si="0"/>
        <v>100</v>
      </c>
      <c r="F30" s="23">
        <f>SUM(F31:F32)</f>
        <v>0</v>
      </c>
      <c r="G30" s="23">
        <f aca="true" t="shared" si="9" ref="G30:O30">SUM(G31:G32)</f>
        <v>0</v>
      </c>
      <c r="H30" s="23">
        <f t="shared" si="9"/>
        <v>100</v>
      </c>
      <c r="I30" s="23">
        <f t="shared" si="9"/>
        <v>0</v>
      </c>
      <c r="J30" s="23">
        <f t="shared" si="9"/>
        <v>0</v>
      </c>
      <c r="K30" s="23">
        <f t="shared" si="9"/>
        <v>0</v>
      </c>
      <c r="L30" s="23">
        <f t="shared" si="9"/>
        <v>0</v>
      </c>
      <c r="M30" s="23">
        <f t="shared" si="9"/>
        <v>0</v>
      </c>
      <c r="N30" s="23">
        <f t="shared" si="9"/>
        <v>0</v>
      </c>
      <c r="O30" s="23">
        <f t="shared" si="9"/>
        <v>0</v>
      </c>
      <c r="P30" s="23">
        <f>E30/C30*100</f>
        <v>1.6666666666666667</v>
      </c>
    </row>
    <row r="31" spans="1:16" ht="18" customHeight="1">
      <c r="A31" s="24">
        <v>6413</v>
      </c>
      <c r="B31" s="25" t="s">
        <v>106</v>
      </c>
      <c r="C31" s="38"/>
      <c r="D31" s="38"/>
      <c r="E31" s="38">
        <f t="shared" si="0"/>
        <v>50</v>
      </c>
      <c r="F31" s="38"/>
      <c r="G31" s="38"/>
      <c r="H31" s="38">
        <v>50</v>
      </c>
      <c r="I31" s="38"/>
      <c r="J31" s="38"/>
      <c r="K31" s="38"/>
      <c r="L31" s="38"/>
      <c r="M31" s="38"/>
      <c r="N31" s="38"/>
      <c r="O31" s="38"/>
      <c r="P31" s="38"/>
    </row>
    <row r="32" spans="1:16" ht="18" customHeight="1">
      <c r="A32" s="24">
        <v>6415</v>
      </c>
      <c r="B32" s="50" t="s">
        <v>158</v>
      </c>
      <c r="C32" s="38"/>
      <c r="D32" s="38"/>
      <c r="E32" s="38">
        <f t="shared" si="0"/>
        <v>50</v>
      </c>
      <c r="F32" s="38"/>
      <c r="G32" s="38"/>
      <c r="H32" s="38">
        <v>50</v>
      </c>
      <c r="I32" s="38"/>
      <c r="J32" s="38"/>
      <c r="K32" s="38"/>
      <c r="L32" s="38"/>
      <c r="M32" s="38"/>
      <c r="N32" s="38"/>
      <c r="O32" s="38"/>
      <c r="P32" s="38"/>
    </row>
    <row r="33" spans="1:16" ht="18" customHeight="1">
      <c r="A33" s="21">
        <v>642</v>
      </c>
      <c r="B33" s="22" t="s">
        <v>107</v>
      </c>
      <c r="C33" s="23"/>
      <c r="D33" s="23">
        <f>E33-C33</f>
        <v>0</v>
      </c>
      <c r="E33" s="23">
        <f t="shared" si="0"/>
        <v>0</v>
      </c>
      <c r="F33" s="23">
        <f>SUM(F34:F39)</f>
        <v>0</v>
      </c>
      <c r="G33" s="23">
        <f aca="true" t="shared" si="10" ref="G33:O33">SUM(G34:G39)</f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23">
        <f>SUM(M34:M39)</f>
        <v>0</v>
      </c>
      <c r="N33" s="23">
        <f>SUM(N34:N39)</f>
        <v>0</v>
      </c>
      <c r="O33" s="23">
        <f t="shared" si="10"/>
        <v>0</v>
      </c>
      <c r="P33" s="23" t="e">
        <f>E33/C33*100</f>
        <v>#DIV/0!</v>
      </c>
    </row>
    <row r="34" spans="1:16" ht="18" customHeight="1">
      <c r="A34" s="24">
        <v>6421</v>
      </c>
      <c r="B34" s="25" t="s">
        <v>108</v>
      </c>
      <c r="C34" s="38"/>
      <c r="D34" s="38"/>
      <c r="E34" s="38">
        <f t="shared" si="0"/>
        <v>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8" customHeight="1">
      <c r="A35" s="24">
        <v>6422</v>
      </c>
      <c r="B35" s="25" t="s">
        <v>109</v>
      </c>
      <c r="C35" s="38"/>
      <c r="D35" s="38"/>
      <c r="E35" s="38">
        <f t="shared" si="0"/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8" customHeight="1">
      <c r="A36" s="24">
        <v>6423</v>
      </c>
      <c r="B36" s="25" t="s">
        <v>110</v>
      </c>
      <c r="C36" s="38"/>
      <c r="D36" s="38"/>
      <c r="E36" s="38">
        <f t="shared" si="0"/>
        <v>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8" customHeight="1">
      <c r="A37" s="24">
        <v>6424</v>
      </c>
      <c r="B37" s="25" t="s">
        <v>111</v>
      </c>
      <c r="C37" s="38"/>
      <c r="D37" s="38"/>
      <c r="E37" s="38">
        <f t="shared" si="0"/>
        <v>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8" customHeight="1">
      <c r="A38" s="24">
        <v>6425</v>
      </c>
      <c r="B38" s="25" t="s">
        <v>112</v>
      </c>
      <c r="C38" s="38"/>
      <c r="D38" s="38"/>
      <c r="E38" s="38">
        <f t="shared" si="0"/>
        <v>0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8" customHeight="1">
      <c r="A39" s="24">
        <v>6429</v>
      </c>
      <c r="B39" s="25" t="s">
        <v>113</v>
      </c>
      <c r="C39" s="38"/>
      <c r="D39" s="38"/>
      <c r="E39" s="38">
        <f t="shared" si="0"/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8" customHeight="1">
      <c r="A40" s="18">
        <v>65</v>
      </c>
      <c r="B40" s="19" t="s">
        <v>114</v>
      </c>
      <c r="C40" s="26">
        <f>C41</f>
        <v>2540000</v>
      </c>
      <c r="D40" s="26">
        <f>E40-C40</f>
        <v>1266000</v>
      </c>
      <c r="E40" s="26">
        <f t="shared" si="0"/>
        <v>3806000</v>
      </c>
      <c r="F40" s="26">
        <f aca="true" t="shared" si="11" ref="F40:O40">F41</f>
        <v>0</v>
      </c>
      <c r="G40" s="26">
        <f t="shared" si="11"/>
        <v>0</v>
      </c>
      <c r="H40" s="26">
        <f t="shared" si="11"/>
        <v>0</v>
      </c>
      <c r="I40" s="26">
        <f t="shared" si="11"/>
        <v>3806000</v>
      </c>
      <c r="J40" s="26">
        <f t="shared" si="11"/>
        <v>0</v>
      </c>
      <c r="K40" s="26">
        <f t="shared" si="11"/>
        <v>0</v>
      </c>
      <c r="L40" s="26">
        <f t="shared" si="11"/>
        <v>0</v>
      </c>
      <c r="M40" s="26">
        <f t="shared" si="11"/>
        <v>0</v>
      </c>
      <c r="N40" s="26">
        <f t="shared" si="11"/>
        <v>0</v>
      </c>
      <c r="O40" s="26">
        <f t="shared" si="11"/>
        <v>0</v>
      </c>
      <c r="P40" s="26">
        <f>E40/C40*100</f>
        <v>149.84251968503938</v>
      </c>
    </row>
    <row r="41" spans="1:16" ht="18" customHeight="1">
      <c r="A41" s="21">
        <v>652</v>
      </c>
      <c r="B41" s="22" t="s">
        <v>115</v>
      </c>
      <c r="C41" s="23">
        <v>2540000</v>
      </c>
      <c r="D41" s="23">
        <f>E41-C41</f>
        <v>1266000</v>
      </c>
      <c r="E41" s="23">
        <f t="shared" si="0"/>
        <v>3806000</v>
      </c>
      <c r="F41" s="23">
        <f>SUM(F42:F43)</f>
        <v>0</v>
      </c>
      <c r="G41" s="23">
        <f aca="true" t="shared" si="12" ref="G41:O41">SUM(G42:G43)</f>
        <v>0</v>
      </c>
      <c r="H41" s="23">
        <f t="shared" si="12"/>
        <v>0</v>
      </c>
      <c r="I41" s="23">
        <f t="shared" si="12"/>
        <v>3806000</v>
      </c>
      <c r="J41" s="23">
        <f t="shared" si="12"/>
        <v>0</v>
      </c>
      <c r="K41" s="23">
        <f t="shared" si="12"/>
        <v>0</v>
      </c>
      <c r="L41" s="23">
        <f t="shared" si="12"/>
        <v>0</v>
      </c>
      <c r="M41" s="23">
        <f>SUM(M42:M43)</f>
        <v>0</v>
      </c>
      <c r="N41" s="23">
        <f>SUM(N42:N43)</f>
        <v>0</v>
      </c>
      <c r="O41" s="23">
        <f t="shared" si="12"/>
        <v>0</v>
      </c>
      <c r="P41" s="23">
        <f>E41/C41*100</f>
        <v>149.84251968503938</v>
      </c>
    </row>
    <row r="42" spans="1:16" ht="18" customHeight="1">
      <c r="A42" s="24">
        <v>6526</v>
      </c>
      <c r="B42" s="25" t="s">
        <v>116</v>
      </c>
      <c r="C42" s="38"/>
      <c r="D42" s="38"/>
      <c r="E42" s="38">
        <f t="shared" si="0"/>
        <v>3806000</v>
      </c>
      <c r="F42" s="38"/>
      <c r="G42" s="38"/>
      <c r="H42" s="38"/>
      <c r="I42" s="38">
        <v>3806000</v>
      </c>
      <c r="J42" s="38"/>
      <c r="K42" s="38"/>
      <c r="L42" s="38"/>
      <c r="M42" s="38"/>
      <c r="N42" s="38"/>
      <c r="O42" s="38"/>
      <c r="P42" s="38"/>
    </row>
    <row r="43" spans="1:16" ht="18" customHeight="1">
      <c r="A43" s="24">
        <v>6527</v>
      </c>
      <c r="B43" s="25" t="s">
        <v>117</v>
      </c>
      <c r="C43" s="38"/>
      <c r="D43" s="38"/>
      <c r="E43" s="38">
        <f t="shared" si="0"/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8" customHeight="1">
      <c r="A44" s="18">
        <v>66</v>
      </c>
      <c r="B44" s="19" t="s">
        <v>118</v>
      </c>
      <c r="C44" s="26">
        <f>C45+C48</f>
        <v>6440713</v>
      </c>
      <c r="D44" s="26">
        <f>E44-C44</f>
        <v>772987</v>
      </c>
      <c r="E44" s="26">
        <f t="shared" si="0"/>
        <v>7213700</v>
      </c>
      <c r="F44" s="26">
        <f>F45+F48</f>
        <v>0</v>
      </c>
      <c r="G44" s="26">
        <f aca="true" t="shared" si="13" ref="G44:O44">G45+G48</f>
        <v>0</v>
      </c>
      <c r="H44" s="26">
        <f t="shared" si="13"/>
        <v>5943200</v>
      </c>
      <c r="I44" s="26">
        <f t="shared" si="13"/>
        <v>0</v>
      </c>
      <c r="J44" s="26">
        <f t="shared" si="13"/>
        <v>0</v>
      </c>
      <c r="K44" s="26">
        <f t="shared" si="13"/>
        <v>0</v>
      </c>
      <c r="L44" s="26">
        <f t="shared" si="13"/>
        <v>0</v>
      </c>
      <c r="M44" s="26">
        <f>M45+M48</f>
        <v>0</v>
      </c>
      <c r="N44" s="26">
        <f>N45+N48</f>
        <v>1270500</v>
      </c>
      <c r="O44" s="26">
        <f t="shared" si="13"/>
        <v>0</v>
      </c>
      <c r="P44" s="26">
        <f>E44/C44*100</f>
        <v>112.00157498090661</v>
      </c>
    </row>
    <row r="45" spans="1:16" ht="18" customHeight="1">
      <c r="A45" s="21">
        <v>661</v>
      </c>
      <c r="B45" s="22" t="s">
        <v>119</v>
      </c>
      <c r="C45" s="23">
        <v>5784000</v>
      </c>
      <c r="D45" s="23">
        <f>E45-C45</f>
        <v>159200</v>
      </c>
      <c r="E45" s="23">
        <f t="shared" si="0"/>
        <v>5943200</v>
      </c>
      <c r="F45" s="23">
        <f>SUM(F46:F47)</f>
        <v>0</v>
      </c>
      <c r="G45" s="23">
        <f aca="true" t="shared" si="14" ref="G45:O45">SUM(G46:G47)</f>
        <v>0</v>
      </c>
      <c r="H45" s="23">
        <f t="shared" si="14"/>
        <v>5943200</v>
      </c>
      <c r="I45" s="23">
        <f t="shared" si="14"/>
        <v>0</v>
      </c>
      <c r="J45" s="23">
        <f t="shared" si="14"/>
        <v>0</v>
      </c>
      <c r="K45" s="23">
        <f t="shared" si="14"/>
        <v>0</v>
      </c>
      <c r="L45" s="23">
        <f t="shared" si="14"/>
        <v>0</v>
      </c>
      <c r="M45" s="23">
        <f>SUM(M46:M47)</f>
        <v>0</v>
      </c>
      <c r="N45" s="23">
        <f>SUM(N46:N47)</f>
        <v>0</v>
      </c>
      <c r="O45" s="23">
        <f t="shared" si="14"/>
        <v>0</v>
      </c>
      <c r="P45" s="23">
        <f>E45/C45*100</f>
        <v>102.75242047026279</v>
      </c>
    </row>
    <row r="46" spans="1:16" ht="18" customHeight="1">
      <c r="A46" s="24">
        <v>6614</v>
      </c>
      <c r="B46" s="25" t="s">
        <v>120</v>
      </c>
      <c r="C46" s="38"/>
      <c r="D46" s="38"/>
      <c r="E46" s="38">
        <f t="shared" si="0"/>
        <v>11200</v>
      </c>
      <c r="F46" s="38"/>
      <c r="G46" s="38"/>
      <c r="H46" s="38">
        <v>11200</v>
      </c>
      <c r="I46" s="38"/>
      <c r="J46" s="38"/>
      <c r="K46" s="38"/>
      <c r="L46" s="38"/>
      <c r="M46" s="38"/>
      <c r="N46" s="38"/>
      <c r="O46" s="38"/>
      <c r="P46" s="38"/>
    </row>
    <row r="47" spans="1:16" ht="18" customHeight="1">
      <c r="A47" s="24">
        <v>6615</v>
      </c>
      <c r="B47" s="25" t="s">
        <v>121</v>
      </c>
      <c r="C47" s="38"/>
      <c r="D47" s="38"/>
      <c r="E47" s="38">
        <f t="shared" si="0"/>
        <v>5932000</v>
      </c>
      <c r="F47" s="38"/>
      <c r="G47" s="38"/>
      <c r="H47" s="38">
        <v>5932000</v>
      </c>
      <c r="I47" s="38"/>
      <c r="J47" s="38"/>
      <c r="K47" s="38"/>
      <c r="L47" s="38"/>
      <c r="M47" s="38"/>
      <c r="N47" s="38"/>
      <c r="O47" s="38"/>
      <c r="P47" s="38"/>
    </row>
    <row r="48" spans="1:16" ht="18" customHeight="1">
      <c r="A48" s="21">
        <v>663</v>
      </c>
      <c r="B48" s="22" t="s">
        <v>122</v>
      </c>
      <c r="C48" s="23">
        <v>656713</v>
      </c>
      <c r="D48" s="23">
        <f>E48-C48</f>
        <v>613787</v>
      </c>
      <c r="E48" s="23">
        <f t="shared" si="0"/>
        <v>1270500</v>
      </c>
      <c r="F48" s="23">
        <f>SUM(F49:F50)</f>
        <v>0</v>
      </c>
      <c r="G48" s="23">
        <f aca="true" t="shared" si="15" ref="G48:O48">SUM(G49:G50)</f>
        <v>0</v>
      </c>
      <c r="H48" s="23">
        <f t="shared" si="15"/>
        <v>0</v>
      </c>
      <c r="I48" s="23">
        <f t="shared" si="15"/>
        <v>0</v>
      </c>
      <c r="J48" s="23">
        <f t="shared" si="15"/>
        <v>0</v>
      </c>
      <c r="K48" s="23">
        <f t="shared" si="15"/>
        <v>0</v>
      </c>
      <c r="L48" s="23">
        <f t="shared" si="15"/>
        <v>0</v>
      </c>
      <c r="M48" s="23">
        <f>SUM(M49:M50)</f>
        <v>0</v>
      </c>
      <c r="N48" s="23">
        <f>SUM(N49:N50)</f>
        <v>1270500</v>
      </c>
      <c r="O48" s="23">
        <f t="shared" si="15"/>
        <v>0</v>
      </c>
      <c r="P48" s="23">
        <f>E48/C48*100</f>
        <v>193.4635068896154</v>
      </c>
    </row>
    <row r="49" spans="1:16" ht="18" customHeight="1">
      <c r="A49" s="24">
        <v>6631</v>
      </c>
      <c r="B49" s="27" t="s">
        <v>6</v>
      </c>
      <c r="C49" s="38"/>
      <c r="D49" s="38"/>
      <c r="E49" s="38">
        <f t="shared" si="0"/>
        <v>1270500</v>
      </c>
      <c r="F49" s="38"/>
      <c r="G49" s="38"/>
      <c r="H49" s="38"/>
      <c r="I49" s="38"/>
      <c r="J49" s="38"/>
      <c r="K49" s="38"/>
      <c r="L49" s="38"/>
      <c r="M49" s="38"/>
      <c r="N49" s="38">
        <v>1270500</v>
      </c>
      <c r="O49" s="38"/>
      <c r="P49" s="38"/>
    </row>
    <row r="50" spans="1:16" ht="18" customHeight="1">
      <c r="A50" s="24">
        <v>6632</v>
      </c>
      <c r="B50" s="25" t="s">
        <v>123</v>
      </c>
      <c r="C50" s="38"/>
      <c r="D50" s="38"/>
      <c r="E50" s="38">
        <f t="shared" si="0"/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8" customHeight="1">
      <c r="A51" s="18">
        <v>67</v>
      </c>
      <c r="B51" s="19" t="s">
        <v>136</v>
      </c>
      <c r="C51" s="26">
        <f>C52</f>
        <v>30352557</v>
      </c>
      <c r="D51" s="26">
        <f>E51-C51</f>
        <v>2504943</v>
      </c>
      <c r="E51" s="26">
        <f t="shared" si="0"/>
        <v>32857500</v>
      </c>
      <c r="F51" s="26">
        <f aca="true" t="shared" si="16" ref="F51:O51">F52</f>
        <v>31470000</v>
      </c>
      <c r="G51" s="26">
        <f t="shared" si="16"/>
        <v>1387500</v>
      </c>
      <c r="H51" s="26">
        <f t="shared" si="16"/>
        <v>0</v>
      </c>
      <c r="I51" s="26">
        <f t="shared" si="16"/>
        <v>0</v>
      </c>
      <c r="J51" s="26">
        <f t="shared" si="16"/>
        <v>0</v>
      </c>
      <c r="K51" s="26">
        <f t="shared" si="16"/>
        <v>0</v>
      </c>
      <c r="L51" s="26">
        <f t="shared" si="16"/>
        <v>0</v>
      </c>
      <c r="M51" s="26">
        <f t="shared" si="16"/>
        <v>0</v>
      </c>
      <c r="N51" s="26">
        <f t="shared" si="16"/>
        <v>0</v>
      </c>
      <c r="O51" s="26">
        <f t="shared" si="16"/>
        <v>0</v>
      </c>
      <c r="P51" s="26">
        <f>E51/C51*100</f>
        <v>108.2528236418434</v>
      </c>
    </row>
    <row r="52" spans="1:16" ht="18" customHeight="1">
      <c r="A52" s="21">
        <v>671</v>
      </c>
      <c r="B52" s="22" t="s">
        <v>137</v>
      </c>
      <c r="C52" s="23">
        <v>30352557</v>
      </c>
      <c r="D52" s="23">
        <f>E52-C52</f>
        <v>2504943</v>
      </c>
      <c r="E52" s="23">
        <f t="shared" si="0"/>
        <v>32857500</v>
      </c>
      <c r="F52" s="23">
        <f aca="true" t="shared" si="17" ref="F52:O52">F53</f>
        <v>31470000</v>
      </c>
      <c r="G52" s="23">
        <f t="shared" si="17"/>
        <v>1387500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>E52/C52*100</f>
        <v>108.2528236418434</v>
      </c>
    </row>
    <row r="53" spans="1:16" ht="18" customHeight="1">
      <c r="A53" s="24">
        <v>6711</v>
      </c>
      <c r="B53" s="25" t="s">
        <v>138</v>
      </c>
      <c r="C53" s="38"/>
      <c r="D53" s="38"/>
      <c r="E53" s="38">
        <f t="shared" si="0"/>
        <v>32857500</v>
      </c>
      <c r="F53" s="38">
        <v>31470000</v>
      </c>
      <c r="G53" s="38">
        <v>1387500</v>
      </c>
      <c r="H53" s="38"/>
      <c r="I53" s="38"/>
      <c r="J53" s="38"/>
      <c r="K53" s="38"/>
      <c r="L53" s="38"/>
      <c r="M53" s="38"/>
      <c r="N53" s="38"/>
      <c r="O53" s="38"/>
      <c r="P53" s="38"/>
    </row>
    <row r="54" spans="1:16" s="10" customFormat="1" ht="18" customHeight="1">
      <c r="A54" s="17">
        <v>7</v>
      </c>
      <c r="B54" s="51" t="s">
        <v>159</v>
      </c>
      <c r="C54" s="16"/>
      <c r="D54" s="16">
        <f>E54-C54</f>
        <v>1000</v>
      </c>
      <c r="E54" s="16">
        <f t="shared" si="0"/>
        <v>1000</v>
      </c>
      <c r="F54" s="16">
        <f>F55</f>
        <v>0</v>
      </c>
      <c r="G54" s="16">
        <f aca="true" t="shared" si="18" ref="G54:O56">G55</f>
        <v>0</v>
      </c>
      <c r="H54" s="16">
        <f t="shared" si="18"/>
        <v>0</v>
      </c>
      <c r="I54" s="16">
        <f t="shared" si="18"/>
        <v>0</v>
      </c>
      <c r="J54" s="16">
        <f t="shared" si="18"/>
        <v>0</v>
      </c>
      <c r="K54" s="16">
        <f t="shared" si="18"/>
        <v>0</v>
      </c>
      <c r="L54" s="16">
        <f t="shared" si="18"/>
        <v>0</v>
      </c>
      <c r="M54" s="16">
        <f t="shared" si="18"/>
        <v>0</v>
      </c>
      <c r="N54" s="16">
        <f t="shared" si="18"/>
        <v>0</v>
      </c>
      <c r="O54" s="16">
        <f t="shared" si="18"/>
        <v>1000</v>
      </c>
      <c r="P54" s="16" t="e">
        <f>E54/C54*100</f>
        <v>#DIV/0!</v>
      </c>
    </row>
    <row r="55" spans="1:16" ht="18" customHeight="1">
      <c r="A55" s="18">
        <v>72</v>
      </c>
      <c r="B55" s="52" t="s">
        <v>160</v>
      </c>
      <c r="C55" s="26"/>
      <c r="D55" s="26">
        <f>E55-C55</f>
        <v>1000</v>
      </c>
      <c r="E55" s="26">
        <f t="shared" si="0"/>
        <v>1000</v>
      </c>
      <c r="F55" s="26">
        <f>F56</f>
        <v>0</v>
      </c>
      <c r="G55" s="26">
        <f t="shared" si="18"/>
        <v>0</v>
      </c>
      <c r="H55" s="26">
        <f t="shared" si="18"/>
        <v>0</v>
      </c>
      <c r="I55" s="26">
        <f t="shared" si="18"/>
        <v>0</v>
      </c>
      <c r="J55" s="26">
        <f t="shared" si="18"/>
        <v>0</v>
      </c>
      <c r="K55" s="26">
        <f t="shared" si="18"/>
        <v>0</v>
      </c>
      <c r="L55" s="26">
        <f t="shared" si="18"/>
        <v>0</v>
      </c>
      <c r="M55" s="26">
        <f t="shared" si="18"/>
        <v>0</v>
      </c>
      <c r="N55" s="26">
        <f t="shared" si="18"/>
        <v>0</v>
      </c>
      <c r="O55" s="26">
        <f t="shared" si="18"/>
        <v>1000</v>
      </c>
      <c r="P55" s="26" t="e">
        <f>E55/C55*100</f>
        <v>#DIV/0!</v>
      </c>
    </row>
    <row r="56" spans="1:16" ht="18" customHeight="1">
      <c r="A56" s="21">
        <v>721</v>
      </c>
      <c r="B56" s="49" t="s">
        <v>161</v>
      </c>
      <c r="C56" s="23">
        <v>4000</v>
      </c>
      <c r="D56" s="23">
        <f>E56-C56</f>
        <v>-3000</v>
      </c>
      <c r="E56" s="23">
        <f t="shared" si="0"/>
        <v>1000</v>
      </c>
      <c r="F56" s="23">
        <f>F57</f>
        <v>0</v>
      </c>
      <c r="G56" s="23">
        <f t="shared" si="18"/>
        <v>0</v>
      </c>
      <c r="H56" s="23">
        <f t="shared" si="18"/>
        <v>0</v>
      </c>
      <c r="I56" s="23">
        <f t="shared" si="18"/>
        <v>0</v>
      </c>
      <c r="J56" s="23">
        <f t="shared" si="18"/>
        <v>0</v>
      </c>
      <c r="K56" s="23">
        <f t="shared" si="18"/>
        <v>0</v>
      </c>
      <c r="L56" s="23">
        <f t="shared" si="18"/>
        <v>0</v>
      </c>
      <c r="M56" s="23">
        <f t="shared" si="18"/>
        <v>0</v>
      </c>
      <c r="N56" s="23">
        <f t="shared" si="18"/>
        <v>0</v>
      </c>
      <c r="O56" s="23">
        <f t="shared" si="18"/>
        <v>1000</v>
      </c>
      <c r="P56" s="23">
        <f>E56/C56*100</f>
        <v>25</v>
      </c>
    </row>
    <row r="57" spans="1:16" ht="18" customHeight="1">
      <c r="A57" s="24">
        <v>7211</v>
      </c>
      <c r="B57" s="50" t="s">
        <v>162</v>
      </c>
      <c r="C57" s="38"/>
      <c r="D57" s="38"/>
      <c r="E57" s="38">
        <f t="shared" si="0"/>
        <v>1000</v>
      </c>
      <c r="F57" s="38"/>
      <c r="G57" s="38"/>
      <c r="H57" s="38"/>
      <c r="I57" s="38"/>
      <c r="J57" s="38"/>
      <c r="K57" s="38"/>
      <c r="L57" s="38"/>
      <c r="M57" s="38"/>
      <c r="N57" s="38"/>
      <c r="O57" s="38">
        <v>1000</v>
      </c>
      <c r="P57" s="38"/>
    </row>
    <row r="58" spans="1:18" ht="18" customHeight="1">
      <c r="A58" s="44"/>
      <c r="B58" s="42" t="s">
        <v>15</v>
      </c>
      <c r="C58" s="43">
        <v>-8139640</v>
      </c>
      <c r="D58" s="43">
        <f>E58-C58</f>
        <v>-8365084</v>
      </c>
      <c r="E58" s="43">
        <f t="shared" si="0"/>
        <v>-16504724</v>
      </c>
      <c r="F58" s="43">
        <f>-(F8+F9+F54-F59-F132)</f>
        <v>115515</v>
      </c>
      <c r="G58" s="43">
        <f aca="true" t="shared" si="19" ref="G58:O58">-(G8+G9+G54-G59-G132)</f>
        <v>-1312500</v>
      </c>
      <c r="H58" s="43">
        <f t="shared" si="19"/>
        <v>-484532</v>
      </c>
      <c r="I58" s="43">
        <f t="shared" si="19"/>
        <v>-6833887</v>
      </c>
      <c r="J58" s="43">
        <f t="shared" si="19"/>
        <v>-1451291</v>
      </c>
      <c r="K58" s="43">
        <f t="shared" si="19"/>
        <v>-1226629</v>
      </c>
      <c r="L58" s="43">
        <f t="shared" si="19"/>
        <v>626050</v>
      </c>
      <c r="M58" s="43">
        <f t="shared" si="19"/>
        <v>-5935300</v>
      </c>
      <c r="N58" s="43">
        <f t="shared" si="19"/>
        <v>-1150</v>
      </c>
      <c r="O58" s="43">
        <f t="shared" si="19"/>
        <v>-1000</v>
      </c>
      <c r="P58" s="43"/>
      <c r="R58" s="2"/>
    </row>
    <row r="59" spans="1:16" ht="18" customHeight="1">
      <c r="A59" s="17">
        <v>3</v>
      </c>
      <c r="B59" s="15" t="s">
        <v>1</v>
      </c>
      <c r="C59" s="28">
        <f>C60+C71+C104+C112+C115+C120+C127</f>
        <v>45989846</v>
      </c>
      <c r="D59" s="28">
        <f>E59-C59</f>
        <v>2704159</v>
      </c>
      <c r="E59" s="28">
        <f t="shared" si="0"/>
        <v>48694005</v>
      </c>
      <c r="F59" s="28">
        <f>F60+F71+F104++F112+F115+F120+F127</f>
        <v>31357315</v>
      </c>
      <c r="G59" s="28">
        <f aca="true" t="shared" si="20" ref="G59:O59">G60+G71+G104++G112+G115+G120+G127</f>
        <v>75000</v>
      </c>
      <c r="H59" s="28">
        <f t="shared" si="20"/>
        <v>7291830</v>
      </c>
      <c r="I59" s="28">
        <f t="shared" si="20"/>
        <v>1876650</v>
      </c>
      <c r="J59" s="28">
        <f t="shared" si="20"/>
        <v>2724900</v>
      </c>
      <c r="K59" s="28">
        <f t="shared" si="20"/>
        <v>1874610</v>
      </c>
      <c r="L59" s="28">
        <f t="shared" si="20"/>
        <v>961450</v>
      </c>
      <c r="M59" s="28">
        <f t="shared" si="20"/>
        <v>1314800</v>
      </c>
      <c r="N59" s="28">
        <f t="shared" si="20"/>
        <v>1217450</v>
      </c>
      <c r="O59" s="28">
        <f t="shared" si="20"/>
        <v>0</v>
      </c>
      <c r="P59" s="28">
        <f>E59/C59*100</f>
        <v>105.87990444673375</v>
      </c>
    </row>
    <row r="60" spans="1:16" ht="18" customHeight="1">
      <c r="A60" s="29">
        <v>31</v>
      </c>
      <c r="B60" s="30" t="s">
        <v>16</v>
      </c>
      <c r="C60" s="26">
        <f>C61+C66+C68</f>
        <v>29498012</v>
      </c>
      <c r="D60" s="26">
        <f>E60-C60</f>
        <v>2321793</v>
      </c>
      <c r="E60" s="26">
        <f t="shared" si="0"/>
        <v>31819805</v>
      </c>
      <c r="F60" s="26">
        <f>F61+F66+F68</f>
        <v>27428315</v>
      </c>
      <c r="G60" s="26">
        <f aca="true" t="shared" si="21" ref="G60:O60">G61+G66+G68</f>
        <v>35000</v>
      </c>
      <c r="H60" s="26">
        <f t="shared" si="21"/>
        <v>1367270</v>
      </c>
      <c r="I60" s="26">
        <f t="shared" si="21"/>
        <v>32300</v>
      </c>
      <c r="J60" s="26">
        <f t="shared" si="21"/>
        <v>435360</v>
      </c>
      <c r="K60" s="26">
        <f t="shared" si="21"/>
        <v>998360</v>
      </c>
      <c r="L60" s="26">
        <f t="shared" si="21"/>
        <v>165200</v>
      </c>
      <c r="M60" s="26">
        <f>M61+M66+M68</f>
        <v>347000</v>
      </c>
      <c r="N60" s="26">
        <f>N61+N66+N68</f>
        <v>1011000</v>
      </c>
      <c r="O60" s="26">
        <f t="shared" si="21"/>
        <v>0</v>
      </c>
      <c r="P60" s="26">
        <f>E60/C60*100</f>
        <v>107.87101517214109</v>
      </c>
    </row>
    <row r="61" spans="1:16" ht="18" customHeight="1">
      <c r="A61" s="31">
        <v>311</v>
      </c>
      <c r="B61" s="32" t="s">
        <v>17</v>
      </c>
      <c r="C61" s="23">
        <v>24608180</v>
      </c>
      <c r="D61" s="23">
        <f>E61-C61</f>
        <v>1771210</v>
      </c>
      <c r="E61" s="23">
        <f t="shared" si="0"/>
        <v>26379390</v>
      </c>
      <c r="F61" s="23">
        <f>SUM(F62:F65)</f>
        <v>22908000</v>
      </c>
      <c r="G61" s="23">
        <f aca="true" t="shared" si="22" ref="G61:O61">SUM(G62:G65)</f>
        <v>30000</v>
      </c>
      <c r="H61" s="23">
        <f t="shared" si="22"/>
        <v>928070</v>
      </c>
      <c r="I61" s="23">
        <f t="shared" si="22"/>
        <v>20600</v>
      </c>
      <c r="J61" s="23">
        <f t="shared" si="22"/>
        <v>369360</v>
      </c>
      <c r="K61" s="23">
        <f t="shared" si="22"/>
        <v>830260</v>
      </c>
      <c r="L61" s="23">
        <f t="shared" si="22"/>
        <v>137500</v>
      </c>
      <c r="M61" s="23">
        <f t="shared" si="22"/>
        <v>295600</v>
      </c>
      <c r="N61" s="23">
        <f t="shared" si="22"/>
        <v>860000</v>
      </c>
      <c r="O61" s="23">
        <f t="shared" si="22"/>
        <v>0</v>
      </c>
      <c r="P61" s="23">
        <f>E61/C61*100</f>
        <v>107.19764728639014</v>
      </c>
    </row>
    <row r="62" spans="1:16" ht="18" customHeight="1">
      <c r="A62" s="33">
        <v>3111</v>
      </c>
      <c r="B62" s="34" t="s">
        <v>18</v>
      </c>
      <c r="C62" s="39"/>
      <c r="D62" s="39"/>
      <c r="E62" s="39">
        <f t="shared" si="0"/>
        <v>26242860</v>
      </c>
      <c r="F62" s="39">
        <v>22900000</v>
      </c>
      <c r="G62" s="39">
        <v>30000</v>
      </c>
      <c r="H62" s="39">
        <v>922700</v>
      </c>
      <c r="I62" s="39">
        <v>20600</v>
      </c>
      <c r="J62" s="39">
        <v>336200</v>
      </c>
      <c r="K62" s="39">
        <v>830260</v>
      </c>
      <c r="L62" s="39">
        <v>47500</v>
      </c>
      <c r="M62" s="39">
        <v>295600</v>
      </c>
      <c r="N62" s="39">
        <v>860000</v>
      </c>
      <c r="O62" s="39"/>
      <c r="P62" s="39"/>
    </row>
    <row r="63" spans="1:16" ht="18" customHeight="1">
      <c r="A63" s="33">
        <v>3112</v>
      </c>
      <c r="B63" s="48" t="s">
        <v>149</v>
      </c>
      <c r="C63" s="39"/>
      <c r="D63" s="39"/>
      <c r="E63" s="39">
        <f t="shared" si="0"/>
        <v>5370</v>
      </c>
      <c r="F63" s="39"/>
      <c r="G63" s="39"/>
      <c r="H63" s="39">
        <v>5370</v>
      </c>
      <c r="I63" s="39"/>
      <c r="J63" s="39"/>
      <c r="K63" s="39"/>
      <c r="L63" s="39"/>
      <c r="M63" s="39"/>
      <c r="N63" s="39"/>
      <c r="O63" s="39"/>
      <c r="P63" s="39"/>
    </row>
    <row r="64" spans="1:16" ht="18" customHeight="1">
      <c r="A64" s="33">
        <v>3113</v>
      </c>
      <c r="B64" s="48" t="s">
        <v>150</v>
      </c>
      <c r="C64" s="39"/>
      <c r="D64" s="39"/>
      <c r="E64" s="39">
        <f t="shared" si="0"/>
        <v>123160</v>
      </c>
      <c r="F64" s="39"/>
      <c r="G64" s="39"/>
      <c r="H64" s="39"/>
      <c r="I64" s="39"/>
      <c r="J64" s="39">
        <v>33160</v>
      </c>
      <c r="K64" s="39"/>
      <c r="L64" s="39">
        <v>90000</v>
      </c>
      <c r="M64" s="39"/>
      <c r="N64" s="39"/>
      <c r="O64" s="39"/>
      <c r="P64" s="39"/>
    </row>
    <row r="65" spans="1:16" ht="18" customHeight="1">
      <c r="A65" s="33">
        <v>3114</v>
      </c>
      <c r="B65" s="48" t="s">
        <v>151</v>
      </c>
      <c r="C65" s="39"/>
      <c r="D65" s="39"/>
      <c r="E65" s="39">
        <f t="shared" si="0"/>
        <v>8000</v>
      </c>
      <c r="F65" s="39">
        <v>8000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8" customHeight="1">
      <c r="A66" s="31">
        <v>312</v>
      </c>
      <c r="B66" s="32" t="s">
        <v>19</v>
      </c>
      <c r="C66" s="23">
        <v>830515</v>
      </c>
      <c r="D66" s="23">
        <f>E66-C66</f>
        <v>230585</v>
      </c>
      <c r="E66" s="23">
        <f t="shared" si="0"/>
        <v>1061100</v>
      </c>
      <c r="F66" s="23">
        <f>F67</f>
        <v>716900</v>
      </c>
      <c r="G66" s="23">
        <f aca="true" t="shared" si="23" ref="G66:O66">G67</f>
        <v>0</v>
      </c>
      <c r="H66" s="23">
        <f t="shared" si="23"/>
        <v>284700</v>
      </c>
      <c r="I66" s="23">
        <f t="shared" si="23"/>
        <v>8300</v>
      </c>
      <c r="J66" s="23">
        <f t="shared" si="23"/>
        <v>5000</v>
      </c>
      <c r="K66" s="23">
        <f t="shared" si="23"/>
        <v>31100</v>
      </c>
      <c r="L66" s="23">
        <f t="shared" si="23"/>
        <v>3500</v>
      </c>
      <c r="M66" s="23">
        <f t="shared" si="23"/>
        <v>2600</v>
      </c>
      <c r="N66" s="23">
        <f t="shared" si="23"/>
        <v>9000</v>
      </c>
      <c r="O66" s="23">
        <f t="shared" si="23"/>
        <v>0</v>
      </c>
      <c r="P66" s="23">
        <f>E66/C66*100</f>
        <v>127.76409818004491</v>
      </c>
    </row>
    <row r="67" spans="1:16" ht="18" customHeight="1">
      <c r="A67" s="33">
        <v>3121</v>
      </c>
      <c r="B67" s="34" t="s">
        <v>20</v>
      </c>
      <c r="C67" s="39"/>
      <c r="D67" s="39"/>
      <c r="E67" s="39">
        <f t="shared" si="0"/>
        <v>1061100</v>
      </c>
      <c r="F67" s="39">
        <f>416900+300000</f>
        <v>716900</v>
      </c>
      <c r="G67" s="39"/>
      <c r="H67" s="39">
        <f>135100+130000+15000+3500+1100</f>
        <v>284700</v>
      </c>
      <c r="I67" s="39">
        <f>5000+1800+1500</f>
        <v>8300</v>
      </c>
      <c r="J67" s="39">
        <v>5000</v>
      </c>
      <c r="K67" s="39">
        <f>19600+10000+1500</f>
        <v>31100</v>
      </c>
      <c r="L67" s="39">
        <f>900+1800+800</f>
        <v>3500</v>
      </c>
      <c r="M67" s="39">
        <f>1800+800</f>
        <v>2600</v>
      </c>
      <c r="N67" s="39">
        <f>8000+1000</f>
        <v>9000</v>
      </c>
      <c r="O67" s="39"/>
      <c r="P67" s="39"/>
    </row>
    <row r="68" spans="1:16" ht="18" customHeight="1">
      <c r="A68" s="31">
        <v>313</v>
      </c>
      <c r="B68" s="32" t="s">
        <v>2</v>
      </c>
      <c r="C68" s="23">
        <v>4059317</v>
      </c>
      <c r="D68" s="23">
        <f>E68-C68</f>
        <v>319998</v>
      </c>
      <c r="E68" s="23">
        <f t="shared" si="0"/>
        <v>4379315</v>
      </c>
      <c r="F68" s="23">
        <f>SUM(F69:F70)</f>
        <v>3803415</v>
      </c>
      <c r="G68" s="23">
        <f aca="true" t="shared" si="24" ref="G68:O68">SUM(G69:G70)</f>
        <v>5000</v>
      </c>
      <c r="H68" s="23">
        <f t="shared" si="24"/>
        <v>154500</v>
      </c>
      <c r="I68" s="23">
        <f t="shared" si="24"/>
        <v>3400</v>
      </c>
      <c r="J68" s="23">
        <f t="shared" si="24"/>
        <v>61000</v>
      </c>
      <c r="K68" s="23">
        <f t="shared" si="24"/>
        <v>137000</v>
      </c>
      <c r="L68" s="23">
        <f t="shared" si="24"/>
        <v>24200</v>
      </c>
      <c r="M68" s="23">
        <f>SUM(M69:M70)</f>
        <v>48800</v>
      </c>
      <c r="N68" s="23">
        <f>SUM(N69:N70)</f>
        <v>142000</v>
      </c>
      <c r="O68" s="23">
        <f t="shared" si="24"/>
        <v>0</v>
      </c>
      <c r="P68" s="23">
        <f>E68/C68*100</f>
        <v>107.88305027668447</v>
      </c>
    </row>
    <row r="69" spans="1:16" ht="18" customHeight="1">
      <c r="A69" s="33">
        <v>3132</v>
      </c>
      <c r="B69" s="34" t="s">
        <v>21</v>
      </c>
      <c r="C69" s="39"/>
      <c r="D69" s="39"/>
      <c r="E69" s="39">
        <f t="shared" si="0"/>
        <v>4375900</v>
      </c>
      <c r="F69" s="39">
        <v>3800000</v>
      </c>
      <c r="G69" s="39">
        <v>5000</v>
      </c>
      <c r="H69" s="39">
        <v>154500</v>
      </c>
      <c r="I69" s="39">
        <v>3400</v>
      </c>
      <c r="J69" s="39">
        <v>61000</v>
      </c>
      <c r="K69" s="39">
        <v>137000</v>
      </c>
      <c r="L69" s="39">
        <v>24200</v>
      </c>
      <c r="M69" s="39">
        <v>48800</v>
      </c>
      <c r="N69" s="39">
        <v>142000</v>
      </c>
      <c r="O69" s="39"/>
      <c r="P69" s="39"/>
    </row>
    <row r="70" spans="1:16" ht="18" customHeight="1">
      <c r="A70" s="33">
        <v>3133</v>
      </c>
      <c r="B70" s="34" t="s">
        <v>126</v>
      </c>
      <c r="C70" s="39"/>
      <c r="D70" s="39"/>
      <c r="E70" s="39">
        <f t="shared" si="0"/>
        <v>3415</v>
      </c>
      <c r="F70" s="39">
        <v>3415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8" customHeight="1">
      <c r="A71" s="29">
        <v>32</v>
      </c>
      <c r="B71" s="30" t="s">
        <v>3</v>
      </c>
      <c r="C71" s="26">
        <f>C72+C77+C84+C94+C96</f>
        <v>13256403</v>
      </c>
      <c r="D71" s="26">
        <f>E71-C71</f>
        <v>2792257</v>
      </c>
      <c r="E71" s="26">
        <f t="shared" si="0"/>
        <v>16048660</v>
      </c>
      <c r="F71" s="26">
        <f>F72+F77+F84+F94+F96</f>
        <v>3844900</v>
      </c>
      <c r="G71" s="26">
        <f aca="true" t="shared" si="25" ref="G71:O71">G72+G77+G84+G94+G96</f>
        <v>40000</v>
      </c>
      <c r="H71" s="26">
        <f t="shared" si="25"/>
        <v>5884650</v>
      </c>
      <c r="I71" s="26">
        <f t="shared" si="25"/>
        <v>1816600</v>
      </c>
      <c r="J71" s="26">
        <f t="shared" si="25"/>
        <v>2289060</v>
      </c>
      <c r="K71" s="26">
        <f t="shared" si="25"/>
        <v>857300</v>
      </c>
      <c r="L71" s="26">
        <f t="shared" si="25"/>
        <v>746150</v>
      </c>
      <c r="M71" s="26">
        <f>M72+M77+M84+M94+M96</f>
        <v>363750</v>
      </c>
      <c r="N71" s="26">
        <f>N72+N77+N84+N94+N96</f>
        <v>206250</v>
      </c>
      <c r="O71" s="26">
        <f t="shared" si="25"/>
        <v>0</v>
      </c>
      <c r="P71" s="26">
        <f>E71/C71*100</f>
        <v>121.06345891868253</v>
      </c>
    </row>
    <row r="72" spans="1:16" ht="18" customHeight="1">
      <c r="A72" s="31">
        <v>321</v>
      </c>
      <c r="B72" s="32" t="s">
        <v>22</v>
      </c>
      <c r="C72" s="23">
        <v>2119530</v>
      </c>
      <c r="D72" s="23">
        <f>E72-C72</f>
        <v>-314820</v>
      </c>
      <c r="E72" s="23">
        <f t="shared" si="0"/>
        <v>1804710</v>
      </c>
      <c r="F72" s="23">
        <f>SUM(F73:F76)</f>
        <v>548400</v>
      </c>
      <c r="G72" s="23">
        <f aca="true" t="shared" si="26" ref="G72:O72">SUM(G73:G76)</f>
        <v>20000</v>
      </c>
      <c r="H72" s="23">
        <f t="shared" si="26"/>
        <v>279600</v>
      </c>
      <c r="I72" s="23">
        <f t="shared" si="26"/>
        <v>7800</v>
      </c>
      <c r="J72" s="23">
        <f t="shared" si="26"/>
        <v>144760</v>
      </c>
      <c r="K72" s="23">
        <f t="shared" si="26"/>
        <v>492000</v>
      </c>
      <c r="L72" s="23">
        <f t="shared" si="26"/>
        <v>158050</v>
      </c>
      <c r="M72" s="23">
        <f>SUM(M73:M76)</f>
        <v>77700</v>
      </c>
      <c r="N72" s="23">
        <f>SUM(N73:N76)</f>
        <v>76400</v>
      </c>
      <c r="O72" s="23">
        <f t="shared" si="26"/>
        <v>0</v>
      </c>
      <c r="P72" s="23">
        <f>E72/C72*100</f>
        <v>85.14670705297873</v>
      </c>
    </row>
    <row r="73" spans="1:16" ht="18" customHeight="1">
      <c r="A73" s="33">
        <v>3211</v>
      </c>
      <c r="B73" s="34" t="s">
        <v>23</v>
      </c>
      <c r="C73" s="39"/>
      <c r="D73" s="39"/>
      <c r="E73" s="39">
        <f t="shared" si="0"/>
        <v>1056100</v>
      </c>
      <c r="F73" s="39">
        <v>200000</v>
      </c>
      <c r="G73" s="39">
        <v>20000</v>
      </c>
      <c r="H73" s="39">
        <v>115500</v>
      </c>
      <c r="I73" s="39">
        <v>5600</v>
      </c>
      <c r="J73" s="39">
        <v>107500</v>
      </c>
      <c r="K73" s="39">
        <v>340800</v>
      </c>
      <c r="L73" s="39">
        <v>155500</v>
      </c>
      <c r="M73" s="39">
        <v>60000</v>
      </c>
      <c r="N73" s="39">
        <v>51200</v>
      </c>
      <c r="O73" s="39"/>
      <c r="P73" s="39"/>
    </row>
    <row r="74" spans="1:16" ht="18" customHeight="1">
      <c r="A74" s="33">
        <v>3212</v>
      </c>
      <c r="B74" s="34" t="s">
        <v>24</v>
      </c>
      <c r="C74" s="40"/>
      <c r="D74" s="45"/>
      <c r="E74" s="39">
        <f t="shared" si="0"/>
        <v>333560</v>
      </c>
      <c r="F74" s="39">
        <v>250000</v>
      </c>
      <c r="G74" s="40"/>
      <c r="H74" s="39">
        <v>30000</v>
      </c>
      <c r="I74" s="39"/>
      <c r="J74" s="39">
        <v>13760</v>
      </c>
      <c r="K74" s="39">
        <v>16100</v>
      </c>
      <c r="L74" s="39">
        <v>1800</v>
      </c>
      <c r="M74" s="39">
        <v>5600</v>
      </c>
      <c r="N74" s="39">
        <v>16300</v>
      </c>
      <c r="O74" s="40"/>
      <c r="P74" s="40"/>
    </row>
    <row r="75" spans="1:16" ht="18" customHeight="1">
      <c r="A75" s="35">
        <v>3213</v>
      </c>
      <c r="B75" s="36" t="s">
        <v>25</v>
      </c>
      <c r="C75" s="39"/>
      <c r="D75" s="39"/>
      <c r="E75" s="39">
        <f t="shared" si="0"/>
        <v>167000</v>
      </c>
      <c r="F75" s="39">
        <v>45700</v>
      </c>
      <c r="G75" s="39"/>
      <c r="H75" s="39">
        <v>22600</v>
      </c>
      <c r="I75" s="39">
        <v>2200</v>
      </c>
      <c r="J75" s="39">
        <v>9200</v>
      </c>
      <c r="K75" s="39">
        <v>76800</v>
      </c>
      <c r="L75" s="39"/>
      <c r="M75" s="39">
        <v>4000</v>
      </c>
      <c r="N75" s="39">
        <v>6500</v>
      </c>
      <c r="O75" s="39"/>
      <c r="P75" s="39"/>
    </row>
    <row r="76" spans="1:16" ht="18" customHeight="1">
      <c r="A76" s="35">
        <v>3214</v>
      </c>
      <c r="B76" s="36" t="s">
        <v>26</v>
      </c>
      <c r="C76" s="39"/>
      <c r="D76" s="39"/>
      <c r="E76" s="39">
        <f t="shared" si="0"/>
        <v>248050</v>
      </c>
      <c r="F76" s="39">
        <v>52700</v>
      </c>
      <c r="G76" s="39"/>
      <c r="H76" s="39">
        <v>111500</v>
      </c>
      <c r="I76" s="39"/>
      <c r="J76" s="39">
        <v>14300</v>
      </c>
      <c r="K76" s="39">
        <v>58300</v>
      </c>
      <c r="L76" s="39">
        <v>750</v>
      </c>
      <c r="M76" s="39">
        <v>8100</v>
      </c>
      <c r="N76" s="39">
        <v>2400</v>
      </c>
      <c r="O76" s="39"/>
      <c r="P76" s="39"/>
    </row>
    <row r="77" spans="1:16" ht="18" customHeight="1">
      <c r="A77" s="21">
        <v>322</v>
      </c>
      <c r="B77" s="22" t="s">
        <v>27</v>
      </c>
      <c r="C77" s="23">
        <v>1458862</v>
      </c>
      <c r="D77" s="23">
        <f>E77-C77</f>
        <v>145438</v>
      </c>
      <c r="E77" s="23">
        <f t="shared" si="0"/>
        <v>1604300</v>
      </c>
      <c r="F77" s="23">
        <f>SUM(F78:F83)</f>
        <v>612500</v>
      </c>
      <c r="G77" s="23">
        <f aca="true" t="shared" si="27" ref="G77:O77">SUM(G78:G83)</f>
        <v>0</v>
      </c>
      <c r="H77" s="23">
        <f t="shared" si="27"/>
        <v>97900</v>
      </c>
      <c r="I77" s="23">
        <f t="shared" si="27"/>
        <v>215000</v>
      </c>
      <c r="J77" s="23">
        <f t="shared" si="27"/>
        <v>505400</v>
      </c>
      <c r="K77" s="23">
        <f t="shared" si="27"/>
        <v>40200</v>
      </c>
      <c r="L77" s="23">
        <f t="shared" si="27"/>
        <v>7300</v>
      </c>
      <c r="M77" s="23">
        <f>SUM(M78:M83)</f>
        <v>9200</v>
      </c>
      <c r="N77" s="23">
        <f>SUM(N78:N83)</f>
        <v>116800</v>
      </c>
      <c r="O77" s="23">
        <f t="shared" si="27"/>
        <v>0</v>
      </c>
      <c r="P77" s="23">
        <f>E77/C77*100</f>
        <v>109.9692774230873</v>
      </c>
    </row>
    <row r="78" spans="1:16" ht="18" customHeight="1">
      <c r="A78" s="35">
        <v>3221</v>
      </c>
      <c r="B78" s="36" t="s">
        <v>28</v>
      </c>
      <c r="C78" s="39"/>
      <c r="D78" s="39"/>
      <c r="E78" s="39">
        <f t="shared" si="0"/>
        <v>270900</v>
      </c>
      <c r="F78" s="39">
        <v>207000</v>
      </c>
      <c r="G78" s="39"/>
      <c r="H78" s="39">
        <f>48100-25000</f>
        <v>23100</v>
      </c>
      <c r="I78" s="39">
        <f>54700-29000</f>
        <v>25700</v>
      </c>
      <c r="J78" s="39">
        <v>2300</v>
      </c>
      <c r="K78" s="39">
        <v>1800</v>
      </c>
      <c r="L78" s="39">
        <v>1100</v>
      </c>
      <c r="M78" s="39">
        <v>3200</v>
      </c>
      <c r="N78" s="39">
        <v>6700</v>
      </c>
      <c r="O78" s="39"/>
      <c r="P78" s="39"/>
    </row>
    <row r="79" spans="1:16" ht="18" customHeight="1">
      <c r="A79" s="35">
        <v>3222</v>
      </c>
      <c r="B79" s="36" t="s">
        <v>29</v>
      </c>
      <c r="C79" s="39"/>
      <c r="D79" s="39"/>
      <c r="E79" s="39">
        <f t="shared" si="0"/>
        <v>1000</v>
      </c>
      <c r="F79" s="39"/>
      <c r="G79" s="39"/>
      <c r="H79" s="39">
        <v>500</v>
      </c>
      <c r="I79" s="39">
        <v>500</v>
      </c>
      <c r="J79" s="39"/>
      <c r="K79" s="39"/>
      <c r="L79" s="39"/>
      <c r="M79" s="39"/>
      <c r="N79" s="39"/>
      <c r="O79" s="39"/>
      <c r="P79" s="39"/>
    </row>
    <row r="80" spans="1:16" ht="18" customHeight="1">
      <c r="A80" s="35">
        <v>3223</v>
      </c>
      <c r="B80" s="36" t="s">
        <v>30</v>
      </c>
      <c r="C80" s="39"/>
      <c r="D80" s="39"/>
      <c r="E80" s="39">
        <f t="shared" si="0"/>
        <v>902200</v>
      </c>
      <c r="F80" s="39">
        <v>200000</v>
      </c>
      <c r="G80" s="39"/>
      <c r="H80" s="39">
        <v>50000</v>
      </c>
      <c r="I80" s="39">
        <v>150000</v>
      </c>
      <c r="J80" s="39">
        <v>500000</v>
      </c>
      <c r="K80" s="39"/>
      <c r="L80" s="39">
        <v>500</v>
      </c>
      <c r="M80" s="39">
        <v>1700</v>
      </c>
      <c r="N80" s="39"/>
      <c r="O80" s="39"/>
      <c r="P80" s="39"/>
    </row>
    <row r="81" spans="1:16" ht="18" customHeight="1">
      <c r="A81" s="35">
        <v>3224</v>
      </c>
      <c r="B81" s="36" t="s">
        <v>31</v>
      </c>
      <c r="C81" s="39"/>
      <c r="D81" s="39"/>
      <c r="E81" s="39">
        <f t="shared" si="0"/>
        <v>210650</v>
      </c>
      <c r="F81" s="39">
        <f>53500+7000</f>
        <v>60500</v>
      </c>
      <c r="G81" s="39"/>
      <c r="H81" s="39">
        <f>12800-7000</f>
        <v>5800</v>
      </c>
      <c r="I81" s="39">
        <f>11000</f>
        <v>11000</v>
      </c>
      <c r="J81" s="39">
        <v>650</v>
      </c>
      <c r="K81" s="39">
        <v>20500</v>
      </c>
      <c r="L81" s="39"/>
      <c r="M81" s="39">
        <v>2100</v>
      </c>
      <c r="N81" s="39">
        <v>110100</v>
      </c>
      <c r="O81" s="39"/>
      <c r="P81" s="39"/>
    </row>
    <row r="82" spans="1:16" ht="18" customHeight="1">
      <c r="A82" s="35">
        <v>3225</v>
      </c>
      <c r="B82" s="36" t="s">
        <v>32</v>
      </c>
      <c r="C82" s="39"/>
      <c r="D82" s="39"/>
      <c r="E82" s="39">
        <f t="shared" si="0"/>
        <v>203550</v>
      </c>
      <c r="F82" s="39">
        <f>112500+27000</f>
        <v>139500</v>
      </c>
      <c r="G82" s="39"/>
      <c r="H82" s="39">
        <f>44800-27000</f>
        <v>17800</v>
      </c>
      <c r="I82" s="39">
        <v>18000</v>
      </c>
      <c r="J82" s="39">
        <v>2450</v>
      </c>
      <c r="K82" s="39">
        <v>17900</v>
      </c>
      <c r="L82" s="39">
        <v>5700</v>
      </c>
      <c r="M82" s="39">
        <v>2200</v>
      </c>
      <c r="N82" s="39"/>
      <c r="O82" s="39"/>
      <c r="P82" s="39"/>
    </row>
    <row r="83" spans="1:16" ht="18" customHeight="1">
      <c r="A83" s="35">
        <v>3227</v>
      </c>
      <c r="B83" s="36" t="s">
        <v>33</v>
      </c>
      <c r="C83" s="39"/>
      <c r="D83" s="39"/>
      <c r="E83" s="39">
        <f aca="true" t="shared" si="28" ref="E83:E157">SUM(F83:O83)</f>
        <v>16000</v>
      </c>
      <c r="F83" s="39">
        <v>5500</v>
      </c>
      <c r="G83" s="39"/>
      <c r="H83" s="39">
        <v>700</v>
      </c>
      <c r="I83" s="39">
        <v>9800</v>
      </c>
      <c r="J83" s="39"/>
      <c r="K83" s="39"/>
      <c r="L83" s="39"/>
      <c r="M83" s="39"/>
      <c r="N83" s="39"/>
      <c r="O83" s="39"/>
      <c r="P83" s="39"/>
    </row>
    <row r="84" spans="1:16" ht="18" customHeight="1">
      <c r="A84" s="21">
        <v>323</v>
      </c>
      <c r="B84" s="22" t="s">
        <v>34</v>
      </c>
      <c r="C84" s="23">
        <v>9120611</v>
      </c>
      <c r="D84" s="23">
        <f>E84-C84</f>
        <v>2518489</v>
      </c>
      <c r="E84" s="23">
        <f t="shared" si="28"/>
        <v>11639100</v>
      </c>
      <c r="F84" s="23">
        <f>SUM(F85:F93)</f>
        <v>2466500</v>
      </c>
      <c r="G84" s="23">
        <f aca="true" t="shared" si="29" ref="G84:O84">SUM(G85:G93)</f>
        <v>20000</v>
      </c>
      <c r="H84" s="23">
        <f t="shared" si="29"/>
        <v>5290300</v>
      </c>
      <c r="I84" s="23">
        <f t="shared" si="29"/>
        <v>1203800</v>
      </c>
      <c r="J84" s="23">
        <f t="shared" si="29"/>
        <v>1626400</v>
      </c>
      <c r="K84" s="23">
        <f t="shared" si="29"/>
        <v>263000</v>
      </c>
      <c r="L84" s="23">
        <f t="shared" si="29"/>
        <v>488800</v>
      </c>
      <c r="M84" s="23">
        <f>SUM(M85:M93)</f>
        <v>268350</v>
      </c>
      <c r="N84" s="23">
        <f>SUM(N85:N93)</f>
        <v>11950</v>
      </c>
      <c r="O84" s="23">
        <f t="shared" si="29"/>
        <v>0</v>
      </c>
      <c r="P84" s="23">
        <f>E84/C84*100</f>
        <v>127.61316100423534</v>
      </c>
    </row>
    <row r="85" spans="1:16" ht="18" customHeight="1">
      <c r="A85" s="35">
        <v>3231</v>
      </c>
      <c r="B85" s="36" t="s">
        <v>35</v>
      </c>
      <c r="C85" s="39"/>
      <c r="D85" s="39"/>
      <c r="E85" s="39">
        <f t="shared" si="28"/>
        <v>88450</v>
      </c>
      <c r="F85" s="39">
        <v>40900</v>
      </c>
      <c r="G85" s="39"/>
      <c r="H85" s="39">
        <v>17000</v>
      </c>
      <c r="I85" s="39">
        <v>9200</v>
      </c>
      <c r="J85" s="39">
        <v>800</v>
      </c>
      <c r="K85" s="39">
        <v>2100</v>
      </c>
      <c r="L85" s="39">
        <v>17200</v>
      </c>
      <c r="M85" s="39"/>
      <c r="N85" s="39">
        <v>1250</v>
      </c>
      <c r="O85" s="39"/>
      <c r="P85" s="39"/>
    </row>
    <row r="86" spans="1:16" ht="18" customHeight="1">
      <c r="A86" s="35">
        <v>3232</v>
      </c>
      <c r="B86" s="36" t="s">
        <v>36</v>
      </c>
      <c r="C86" s="39"/>
      <c r="D86" s="39"/>
      <c r="E86" s="39">
        <f t="shared" si="28"/>
        <v>1351000</v>
      </c>
      <c r="F86" s="39">
        <f>475200+142000+548000</f>
        <v>1165200</v>
      </c>
      <c r="G86" s="39"/>
      <c r="H86" s="39">
        <f>637900-548000</f>
        <v>89900</v>
      </c>
      <c r="I86" s="39">
        <f>170300-142000</f>
        <v>28300</v>
      </c>
      <c r="J86" s="39">
        <v>1200</v>
      </c>
      <c r="K86" s="39">
        <v>28800</v>
      </c>
      <c r="L86" s="39"/>
      <c r="M86" s="39">
        <v>29800</v>
      </c>
      <c r="N86" s="39">
        <v>7800</v>
      </c>
      <c r="O86" s="39"/>
      <c r="P86" s="39"/>
    </row>
    <row r="87" spans="1:16" ht="18" customHeight="1">
      <c r="A87" s="35">
        <v>3233</v>
      </c>
      <c r="B87" s="36" t="s">
        <v>37</v>
      </c>
      <c r="C87" s="39"/>
      <c r="D87" s="39"/>
      <c r="E87" s="39">
        <f t="shared" si="28"/>
        <v>197600</v>
      </c>
      <c r="F87" s="39">
        <f>12800+17000</f>
        <v>29800</v>
      </c>
      <c r="G87" s="39"/>
      <c r="H87" s="39">
        <f>46800-17000</f>
        <v>29800</v>
      </c>
      <c r="I87" s="39">
        <v>9100</v>
      </c>
      <c r="J87" s="39">
        <v>79000</v>
      </c>
      <c r="K87" s="39"/>
      <c r="L87" s="39">
        <v>46500</v>
      </c>
      <c r="M87" s="39">
        <v>500</v>
      </c>
      <c r="N87" s="39">
        <v>2900</v>
      </c>
      <c r="O87" s="39"/>
      <c r="P87" s="39"/>
    </row>
    <row r="88" spans="1:16" ht="18" customHeight="1">
      <c r="A88" s="35">
        <v>3234</v>
      </c>
      <c r="B88" s="36" t="s">
        <v>38</v>
      </c>
      <c r="C88" s="39"/>
      <c r="D88" s="39"/>
      <c r="E88" s="39">
        <f t="shared" si="28"/>
        <v>178700</v>
      </c>
      <c r="F88" s="39">
        <f>61300+68000</f>
        <v>129300</v>
      </c>
      <c r="G88" s="39"/>
      <c r="H88" s="39">
        <f>85600-68000</f>
        <v>17600</v>
      </c>
      <c r="I88" s="39">
        <v>31800</v>
      </c>
      <c r="J88" s="39"/>
      <c r="K88" s="39"/>
      <c r="L88" s="39"/>
      <c r="M88" s="39"/>
      <c r="N88" s="39"/>
      <c r="O88" s="39"/>
      <c r="P88" s="39"/>
    </row>
    <row r="89" spans="1:16" ht="18" customHeight="1">
      <c r="A89" s="35">
        <v>3235</v>
      </c>
      <c r="B89" s="36" t="s">
        <v>39</v>
      </c>
      <c r="C89" s="39"/>
      <c r="D89" s="39"/>
      <c r="E89" s="39">
        <f t="shared" si="28"/>
        <v>304000</v>
      </c>
      <c r="F89" s="39">
        <f>112500+55000</f>
        <v>167500</v>
      </c>
      <c r="G89" s="39"/>
      <c r="H89" s="39">
        <f>78500-55000</f>
        <v>23500</v>
      </c>
      <c r="I89" s="39">
        <v>80800</v>
      </c>
      <c r="J89" s="39">
        <v>7000</v>
      </c>
      <c r="K89" s="39"/>
      <c r="L89" s="39">
        <v>8500</v>
      </c>
      <c r="M89" s="39">
        <v>16700</v>
      </c>
      <c r="N89" s="39"/>
      <c r="O89" s="39"/>
      <c r="P89" s="39"/>
    </row>
    <row r="90" spans="1:16" ht="18" customHeight="1">
      <c r="A90" s="35">
        <v>3236</v>
      </c>
      <c r="B90" s="36" t="s">
        <v>41</v>
      </c>
      <c r="C90" s="39"/>
      <c r="D90" s="39"/>
      <c r="E90" s="39">
        <f t="shared" si="28"/>
        <v>55800</v>
      </c>
      <c r="F90" s="39">
        <f>5800+50000</f>
        <v>55800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8" customHeight="1">
      <c r="A91" s="35">
        <v>3237</v>
      </c>
      <c r="B91" s="36" t="s">
        <v>42</v>
      </c>
      <c r="C91" s="39"/>
      <c r="D91" s="39"/>
      <c r="E91" s="39">
        <f t="shared" si="28"/>
        <v>8875000</v>
      </c>
      <c r="F91" s="39">
        <f>488000+50000</f>
        <v>538000</v>
      </c>
      <c r="G91" s="39">
        <v>20000</v>
      </c>
      <c r="H91" s="39">
        <f>4937000+102000-14000</f>
        <v>5025000</v>
      </c>
      <c r="I91" s="39">
        <v>1003000</v>
      </c>
      <c r="J91" s="39">
        <v>1504000</v>
      </c>
      <c r="K91" s="39">
        <v>205200</v>
      </c>
      <c r="L91" s="39">
        <v>416300</v>
      </c>
      <c r="M91" s="39">
        <v>163500</v>
      </c>
      <c r="N91" s="39"/>
      <c r="O91" s="39"/>
      <c r="P91" s="39"/>
    </row>
    <row r="92" spans="1:16" ht="18" customHeight="1">
      <c r="A92" s="35">
        <v>3238</v>
      </c>
      <c r="B92" s="36" t="s">
        <v>43</v>
      </c>
      <c r="C92" s="39"/>
      <c r="D92" s="39"/>
      <c r="E92" s="39">
        <f t="shared" si="28"/>
        <v>340200</v>
      </c>
      <c r="F92" s="39">
        <f>131800+51000+51000</f>
        <v>233800</v>
      </c>
      <c r="G92" s="39"/>
      <c r="H92" s="39">
        <f>79500-51000</f>
        <v>28500</v>
      </c>
      <c r="I92" s="39">
        <f>63900-51000</f>
        <v>12900</v>
      </c>
      <c r="J92" s="39"/>
      <c r="K92" s="39">
        <v>7500</v>
      </c>
      <c r="L92" s="39"/>
      <c r="M92" s="39">
        <v>57500</v>
      </c>
      <c r="N92" s="39"/>
      <c r="O92" s="39"/>
      <c r="P92" s="39"/>
    </row>
    <row r="93" spans="1:16" ht="18" customHeight="1">
      <c r="A93" s="35">
        <v>3239</v>
      </c>
      <c r="B93" s="36" t="s">
        <v>44</v>
      </c>
      <c r="C93" s="39"/>
      <c r="D93" s="39"/>
      <c r="E93" s="39">
        <f t="shared" si="28"/>
        <v>248350</v>
      </c>
      <c r="F93" s="39">
        <f>70200+20000+16000</f>
        <v>106200</v>
      </c>
      <c r="G93" s="39"/>
      <c r="H93" s="39">
        <f>60000+15000-16000</f>
        <v>59000</v>
      </c>
      <c r="I93" s="39">
        <f>48700-20000</f>
        <v>28700</v>
      </c>
      <c r="J93" s="39">
        <v>34400</v>
      </c>
      <c r="K93" s="39">
        <v>19400</v>
      </c>
      <c r="L93" s="39">
        <v>300</v>
      </c>
      <c r="M93" s="39">
        <v>350</v>
      </c>
      <c r="N93" s="39"/>
      <c r="O93" s="39"/>
      <c r="P93" s="39"/>
    </row>
    <row r="94" spans="1:16" ht="18" customHeight="1">
      <c r="A94" s="21">
        <v>324</v>
      </c>
      <c r="B94" s="22" t="s">
        <v>9</v>
      </c>
      <c r="C94" s="23">
        <v>73500</v>
      </c>
      <c r="D94" s="23">
        <f>E94-C94</f>
        <v>116700</v>
      </c>
      <c r="E94" s="23">
        <f t="shared" si="28"/>
        <v>190200</v>
      </c>
      <c r="F94" s="23">
        <f>F95</f>
        <v>38500</v>
      </c>
      <c r="G94" s="23">
        <f aca="true" t="shared" si="30" ref="G94:O94">G95</f>
        <v>0</v>
      </c>
      <c r="H94" s="23">
        <f t="shared" si="30"/>
        <v>40300</v>
      </c>
      <c r="I94" s="23">
        <f t="shared" si="30"/>
        <v>12600</v>
      </c>
      <c r="J94" s="23">
        <f t="shared" si="30"/>
        <v>0</v>
      </c>
      <c r="K94" s="23">
        <f t="shared" si="30"/>
        <v>55300</v>
      </c>
      <c r="L94" s="23">
        <f t="shared" si="30"/>
        <v>41000</v>
      </c>
      <c r="M94" s="23">
        <f t="shared" si="30"/>
        <v>2500</v>
      </c>
      <c r="N94" s="23">
        <f t="shared" si="30"/>
        <v>0</v>
      </c>
      <c r="O94" s="23">
        <f t="shared" si="30"/>
        <v>0</v>
      </c>
      <c r="P94" s="23">
        <f>E94/C94*100</f>
        <v>258.7755102040816</v>
      </c>
    </row>
    <row r="95" spans="1:16" ht="18" customHeight="1">
      <c r="A95" s="35">
        <v>3241</v>
      </c>
      <c r="B95" s="36" t="s">
        <v>9</v>
      </c>
      <c r="C95" s="39"/>
      <c r="D95" s="39"/>
      <c r="E95" s="39">
        <f t="shared" si="28"/>
        <v>190200</v>
      </c>
      <c r="F95" s="39">
        <f>28500+10000</f>
        <v>38500</v>
      </c>
      <c r="G95" s="39"/>
      <c r="H95" s="39">
        <v>40300</v>
      </c>
      <c r="I95" s="39">
        <v>12600</v>
      </c>
      <c r="J95" s="39"/>
      <c r="K95" s="39">
        <v>55300</v>
      </c>
      <c r="L95" s="39">
        <v>41000</v>
      </c>
      <c r="M95" s="39">
        <v>2500</v>
      </c>
      <c r="N95" s="39"/>
      <c r="O95" s="39"/>
      <c r="P95" s="39"/>
    </row>
    <row r="96" spans="1:16" ht="18" customHeight="1">
      <c r="A96" s="21">
        <v>329</v>
      </c>
      <c r="B96" s="22" t="s">
        <v>45</v>
      </c>
      <c r="C96" s="23">
        <v>483900</v>
      </c>
      <c r="D96" s="23">
        <f>E96-C96</f>
        <v>326450</v>
      </c>
      <c r="E96" s="23">
        <f t="shared" si="28"/>
        <v>810350</v>
      </c>
      <c r="F96" s="23">
        <f>SUM(F97:F103)</f>
        <v>179000</v>
      </c>
      <c r="G96" s="23">
        <f aca="true" t="shared" si="31" ref="G96:O96">SUM(G97:G103)</f>
        <v>0</v>
      </c>
      <c r="H96" s="23">
        <f t="shared" si="31"/>
        <v>176550</v>
      </c>
      <c r="I96" s="23">
        <f t="shared" si="31"/>
        <v>377400</v>
      </c>
      <c r="J96" s="23">
        <f t="shared" si="31"/>
        <v>12500</v>
      </c>
      <c r="K96" s="23">
        <f t="shared" si="31"/>
        <v>6800</v>
      </c>
      <c r="L96" s="23">
        <f t="shared" si="31"/>
        <v>51000</v>
      </c>
      <c r="M96" s="23">
        <f>SUM(M97:M103)</f>
        <v>6000</v>
      </c>
      <c r="N96" s="23">
        <f>SUM(N97:N103)</f>
        <v>1100</v>
      </c>
      <c r="O96" s="23">
        <f t="shared" si="31"/>
        <v>0</v>
      </c>
      <c r="P96" s="23">
        <f>E96/C96*100</f>
        <v>167.46228559619755</v>
      </c>
    </row>
    <row r="97" spans="1:16" ht="18" customHeight="1">
      <c r="A97" s="35">
        <v>3291</v>
      </c>
      <c r="B97" s="36" t="s">
        <v>46</v>
      </c>
      <c r="C97" s="39"/>
      <c r="D97" s="39"/>
      <c r="E97" s="39">
        <f t="shared" si="28"/>
        <v>0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18" customHeight="1">
      <c r="A98" s="35">
        <v>3292</v>
      </c>
      <c r="B98" s="36" t="s">
        <v>47</v>
      </c>
      <c r="C98" s="39"/>
      <c r="D98" s="39"/>
      <c r="E98" s="39">
        <f t="shared" si="28"/>
        <v>73400</v>
      </c>
      <c r="F98" s="39">
        <f>4300+4000</f>
        <v>8300</v>
      </c>
      <c r="G98" s="39"/>
      <c r="H98" s="39">
        <v>25000</v>
      </c>
      <c r="I98" s="39">
        <v>37000</v>
      </c>
      <c r="J98" s="39">
        <v>1100</v>
      </c>
      <c r="K98" s="39"/>
      <c r="L98" s="39">
        <v>2000</v>
      </c>
      <c r="M98" s="39"/>
      <c r="N98" s="39"/>
      <c r="O98" s="39"/>
      <c r="P98" s="39"/>
    </row>
    <row r="99" spans="1:16" ht="18" customHeight="1">
      <c r="A99" s="35">
        <v>3293</v>
      </c>
      <c r="B99" s="36" t="s">
        <v>48</v>
      </c>
      <c r="C99" s="39"/>
      <c r="D99" s="39"/>
      <c r="E99" s="39">
        <f t="shared" si="28"/>
        <v>205700</v>
      </c>
      <c r="F99" s="39">
        <v>5000</v>
      </c>
      <c r="G99" s="39"/>
      <c r="H99" s="39">
        <v>113500</v>
      </c>
      <c r="I99" s="39">
        <v>15500</v>
      </c>
      <c r="J99" s="39">
        <v>11400</v>
      </c>
      <c r="K99" s="39">
        <v>4800</v>
      </c>
      <c r="L99" s="39">
        <v>49000</v>
      </c>
      <c r="M99" s="39">
        <v>5400</v>
      </c>
      <c r="N99" s="39">
        <v>1100</v>
      </c>
      <c r="O99" s="39"/>
      <c r="P99" s="39"/>
    </row>
    <row r="100" spans="1:16" ht="18" customHeight="1">
      <c r="A100" s="35">
        <v>3294</v>
      </c>
      <c r="B100" s="36" t="s">
        <v>49</v>
      </c>
      <c r="C100" s="39"/>
      <c r="D100" s="39"/>
      <c r="E100" s="39">
        <f t="shared" si="28"/>
        <v>59300</v>
      </c>
      <c r="F100" s="39">
        <v>30700</v>
      </c>
      <c r="G100" s="39"/>
      <c r="H100" s="39">
        <v>23700</v>
      </c>
      <c r="I100" s="39">
        <v>2900</v>
      </c>
      <c r="J100" s="39"/>
      <c r="K100" s="39">
        <v>2000</v>
      </c>
      <c r="L100" s="39"/>
      <c r="M100" s="39"/>
      <c r="N100" s="39"/>
      <c r="O100" s="39"/>
      <c r="P100" s="39"/>
    </row>
    <row r="101" spans="1:16" ht="18" customHeight="1">
      <c r="A101" s="35">
        <v>3295</v>
      </c>
      <c r="B101" s="36" t="s">
        <v>50</v>
      </c>
      <c r="C101" s="39"/>
      <c r="D101" s="39"/>
      <c r="E101" s="39">
        <f t="shared" si="28"/>
        <v>70100</v>
      </c>
      <c r="F101" s="39">
        <v>56700</v>
      </c>
      <c r="G101" s="39"/>
      <c r="H101" s="39">
        <v>12600</v>
      </c>
      <c r="I101" s="39">
        <v>200</v>
      </c>
      <c r="J101" s="39"/>
      <c r="K101" s="39"/>
      <c r="L101" s="39"/>
      <c r="M101" s="39">
        <v>600</v>
      </c>
      <c r="N101" s="39"/>
      <c r="O101" s="39"/>
      <c r="P101" s="39"/>
    </row>
    <row r="102" spans="1:16" ht="18" customHeight="1">
      <c r="A102" s="35">
        <v>3296</v>
      </c>
      <c r="B102" s="36" t="s">
        <v>51</v>
      </c>
      <c r="C102" s="39"/>
      <c r="D102" s="39"/>
      <c r="E102" s="39">
        <f t="shared" si="28"/>
        <v>74000</v>
      </c>
      <c r="F102" s="39">
        <v>74000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8" customHeight="1">
      <c r="A103" s="35">
        <v>3299</v>
      </c>
      <c r="B103" s="36" t="s">
        <v>45</v>
      </c>
      <c r="C103" s="39"/>
      <c r="D103" s="39"/>
      <c r="E103" s="39">
        <f t="shared" si="28"/>
        <v>327850</v>
      </c>
      <c r="F103" s="39">
        <v>4300</v>
      </c>
      <c r="G103" s="39"/>
      <c r="H103" s="39">
        <v>1750</v>
      </c>
      <c r="I103" s="39">
        <v>321800</v>
      </c>
      <c r="J103" s="39"/>
      <c r="K103" s="39"/>
      <c r="L103" s="39"/>
      <c r="M103" s="39"/>
      <c r="N103" s="39"/>
      <c r="O103" s="39"/>
      <c r="P103" s="39"/>
    </row>
    <row r="104" spans="1:16" ht="18" customHeight="1">
      <c r="A104" s="18">
        <v>34</v>
      </c>
      <c r="B104" s="19" t="s">
        <v>52</v>
      </c>
      <c r="C104" s="26">
        <f>C105+C107</f>
        <v>85700</v>
      </c>
      <c r="D104" s="26">
        <f>E104-C104</f>
        <v>34040</v>
      </c>
      <c r="E104" s="26">
        <f t="shared" si="28"/>
        <v>119740</v>
      </c>
      <c r="F104" s="26">
        <f>F105+F107</f>
        <v>84100</v>
      </c>
      <c r="G104" s="26">
        <f aca="true" t="shared" si="32" ref="G104:O104">G105+G107</f>
        <v>0</v>
      </c>
      <c r="H104" s="26">
        <f t="shared" si="32"/>
        <v>31210</v>
      </c>
      <c r="I104" s="26">
        <f t="shared" si="32"/>
        <v>2550</v>
      </c>
      <c r="J104" s="26">
        <f t="shared" si="32"/>
        <v>480</v>
      </c>
      <c r="K104" s="26">
        <f t="shared" si="32"/>
        <v>550</v>
      </c>
      <c r="L104" s="26">
        <f t="shared" si="32"/>
        <v>100</v>
      </c>
      <c r="M104" s="26">
        <f t="shared" si="32"/>
        <v>550</v>
      </c>
      <c r="N104" s="26">
        <f t="shared" si="32"/>
        <v>200</v>
      </c>
      <c r="O104" s="26">
        <f t="shared" si="32"/>
        <v>0</v>
      </c>
      <c r="P104" s="26">
        <f>E104/C104*100</f>
        <v>139.71995332555426</v>
      </c>
    </row>
    <row r="105" spans="1:16" ht="18" customHeight="1">
      <c r="A105" s="21">
        <v>342</v>
      </c>
      <c r="B105" s="49" t="s">
        <v>163</v>
      </c>
      <c r="C105" s="23">
        <v>10000</v>
      </c>
      <c r="D105" s="23">
        <f>E105-C105</f>
        <v>-9200</v>
      </c>
      <c r="E105" s="23">
        <f t="shared" si="28"/>
        <v>800</v>
      </c>
      <c r="F105" s="23">
        <f>F106</f>
        <v>200</v>
      </c>
      <c r="G105" s="23">
        <f aca="true" t="shared" si="33" ref="G105:O105">G106</f>
        <v>0</v>
      </c>
      <c r="H105" s="23">
        <f t="shared" si="33"/>
        <v>600</v>
      </c>
      <c r="I105" s="23">
        <f t="shared" si="33"/>
        <v>0</v>
      </c>
      <c r="J105" s="23">
        <f t="shared" si="33"/>
        <v>0</v>
      </c>
      <c r="K105" s="23">
        <f t="shared" si="33"/>
        <v>0</v>
      </c>
      <c r="L105" s="23">
        <f t="shared" si="33"/>
        <v>0</v>
      </c>
      <c r="M105" s="23">
        <f t="shared" si="33"/>
        <v>0</v>
      </c>
      <c r="N105" s="23">
        <f t="shared" si="33"/>
        <v>0</v>
      </c>
      <c r="O105" s="23">
        <f t="shared" si="33"/>
        <v>0</v>
      </c>
      <c r="P105" s="23">
        <f>E105/C105*100</f>
        <v>8</v>
      </c>
    </row>
    <row r="106" spans="1:16" s="47" customFormat="1" ht="18" customHeight="1">
      <c r="A106" s="24">
        <v>3423</v>
      </c>
      <c r="B106" s="50" t="s">
        <v>164</v>
      </c>
      <c r="C106" s="46"/>
      <c r="D106" s="46"/>
      <c r="E106" s="46">
        <f t="shared" si="28"/>
        <v>800</v>
      </c>
      <c r="F106" s="46">
        <v>200</v>
      </c>
      <c r="G106" s="46"/>
      <c r="H106" s="46">
        <v>600</v>
      </c>
      <c r="I106" s="46"/>
      <c r="J106" s="46"/>
      <c r="K106" s="46"/>
      <c r="L106" s="46"/>
      <c r="M106" s="46"/>
      <c r="N106" s="46"/>
      <c r="O106" s="46"/>
      <c r="P106" s="46"/>
    </row>
    <row r="107" spans="1:16" ht="18" customHeight="1">
      <c r="A107" s="21">
        <v>343</v>
      </c>
      <c r="B107" s="22" t="s">
        <v>4</v>
      </c>
      <c r="C107" s="23">
        <v>75700</v>
      </c>
      <c r="D107" s="23">
        <f>E107-C107</f>
        <v>43240</v>
      </c>
      <c r="E107" s="23">
        <f t="shared" si="28"/>
        <v>118940</v>
      </c>
      <c r="F107" s="23">
        <f>SUM(F108:F111)</f>
        <v>83900</v>
      </c>
      <c r="G107" s="23">
        <f aca="true" t="shared" si="34" ref="G107:O107">SUM(G108:G111)</f>
        <v>0</v>
      </c>
      <c r="H107" s="23">
        <f t="shared" si="34"/>
        <v>30610</v>
      </c>
      <c r="I107" s="23">
        <f t="shared" si="34"/>
        <v>2550</v>
      </c>
      <c r="J107" s="23">
        <f t="shared" si="34"/>
        <v>480</v>
      </c>
      <c r="K107" s="23">
        <f t="shared" si="34"/>
        <v>550</v>
      </c>
      <c r="L107" s="23">
        <f t="shared" si="34"/>
        <v>100</v>
      </c>
      <c r="M107" s="23">
        <f t="shared" si="34"/>
        <v>550</v>
      </c>
      <c r="N107" s="23">
        <f t="shared" si="34"/>
        <v>200</v>
      </c>
      <c r="O107" s="23">
        <f t="shared" si="34"/>
        <v>0</v>
      </c>
      <c r="P107" s="23">
        <f>E107/C107*100</f>
        <v>157.12021136063407</v>
      </c>
    </row>
    <row r="108" spans="1:16" ht="18" customHeight="1">
      <c r="A108" s="35">
        <v>3431</v>
      </c>
      <c r="B108" s="36" t="s">
        <v>53</v>
      </c>
      <c r="C108" s="39"/>
      <c r="D108" s="39"/>
      <c r="E108" s="39">
        <f t="shared" si="28"/>
        <v>34550</v>
      </c>
      <c r="F108" s="39">
        <v>2500</v>
      </c>
      <c r="G108" s="39"/>
      <c r="H108" s="39">
        <v>29300</v>
      </c>
      <c r="I108" s="39">
        <v>2000</v>
      </c>
      <c r="J108" s="39">
        <v>100</v>
      </c>
      <c r="K108" s="39">
        <v>400</v>
      </c>
      <c r="L108" s="39"/>
      <c r="M108" s="39">
        <v>50</v>
      </c>
      <c r="N108" s="39">
        <v>200</v>
      </c>
      <c r="O108" s="39"/>
      <c r="P108" s="39"/>
    </row>
    <row r="109" spans="1:16" ht="18" customHeight="1">
      <c r="A109" s="35">
        <v>3432</v>
      </c>
      <c r="B109" s="36" t="s">
        <v>54</v>
      </c>
      <c r="C109" s="39"/>
      <c r="D109" s="39"/>
      <c r="E109" s="39">
        <f t="shared" si="28"/>
        <v>6080</v>
      </c>
      <c r="F109" s="39">
        <v>3600</v>
      </c>
      <c r="G109" s="39"/>
      <c r="H109" s="39">
        <v>1200</v>
      </c>
      <c r="I109" s="39">
        <v>150</v>
      </c>
      <c r="J109" s="39">
        <v>380</v>
      </c>
      <c r="K109" s="39">
        <v>150</v>
      </c>
      <c r="L109" s="39">
        <v>100</v>
      </c>
      <c r="M109" s="39">
        <v>500</v>
      </c>
      <c r="N109" s="39"/>
      <c r="O109" s="39"/>
      <c r="P109" s="39"/>
    </row>
    <row r="110" spans="1:16" ht="18" customHeight="1">
      <c r="A110" s="35">
        <v>3433</v>
      </c>
      <c r="B110" s="36" t="s">
        <v>55</v>
      </c>
      <c r="C110" s="39"/>
      <c r="D110" s="39"/>
      <c r="E110" s="39">
        <f t="shared" si="28"/>
        <v>76910</v>
      </c>
      <c r="F110" s="39">
        <v>76800</v>
      </c>
      <c r="G110" s="39"/>
      <c r="H110" s="39">
        <v>110</v>
      </c>
      <c r="I110" s="39"/>
      <c r="J110" s="39"/>
      <c r="K110" s="39"/>
      <c r="L110" s="39"/>
      <c r="M110" s="39"/>
      <c r="N110" s="39"/>
      <c r="O110" s="39"/>
      <c r="P110" s="39"/>
    </row>
    <row r="111" spans="1:16" ht="18" customHeight="1">
      <c r="A111" s="35">
        <v>3434</v>
      </c>
      <c r="B111" s="53" t="s">
        <v>152</v>
      </c>
      <c r="C111" s="39"/>
      <c r="D111" s="39"/>
      <c r="E111" s="39">
        <f t="shared" si="28"/>
        <v>1400</v>
      </c>
      <c r="F111" s="39">
        <v>1000</v>
      </c>
      <c r="G111" s="39"/>
      <c r="H111" s="39"/>
      <c r="I111" s="39">
        <v>400</v>
      </c>
      <c r="J111" s="39"/>
      <c r="K111" s="39"/>
      <c r="L111" s="39"/>
      <c r="M111" s="39"/>
      <c r="N111" s="39"/>
      <c r="O111" s="39"/>
      <c r="P111" s="39"/>
    </row>
    <row r="112" spans="1:16" ht="18" customHeight="1">
      <c r="A112" s="18">
        <v>35</v>
      </c>
      <c r="B112" s="52" t="s">
        <v>165</v>
      </c>
      <c r="C112" s="26">
        <f>C113</f>
        <v>0</v>
      </c>
      <c r="D112" s="26">
        <f>E112-C112</f>
        <v>603500</v>
      </c>
      <c r="E112" s="26">
        <f t="shared" si="28"/>
        <v>603500</v>
      </c>
      <c r="F112" s="26">
        <f>F113</f>
        <v>0</v>
      </c>
      <c r="G112" s="26">
        <f aca="true" t="shared" si="35" ref="G112:O113">G113</f>
        <v>0</v>
      </c>
      <c r="H112" s="26">
        <f t="shared" si="35"/>
        <v>0</v>
      </c>
      <c r="I112" s="26">
        <f t="shared" si="35"/>
        <v>0</v>
      </c>
      <c r="J112" s="26">
        <f t="shared" si="35"/>
        <v>0</v>
      </c>
      <c r="K112" s="26">
        <f t="shared" si="35"/>
        <v>0</v>
      </c>
      <c r="L112" s="26">
        <f t="shared" si="35"/>
        <v>0</v>
      </c>
      <c r="M112" s="26">
        <f t="shared" si="35"/>
        <v>603500</v>
      </c>
      <c r="N112" s="26">
        <f t="shared" si="35"/>
        <v>0</v>
      </c>
      <c r="O112" s="26">
        <f t="shared" si="35"/>
        <v>0</v>
      </c>
      <c r="P112" s="26" t="e">
        <f>E112/C112*100</f>
        <v>#DIV/0!</v>
      </c>
    </row>
    <row r="113" spans="1:16" ht="18" customHeight="1">
      <c r="A113" s="21">
        <v>353</v>
      </c>
      <c r="B113" s="49" t="s">
        <v>166</v>
      </c>
      <c r="C113" s="23"/>
      <c r="D113" s="23">
        <f>E113-C113</f>
        <v>603500</v>
      </c>
      <c r="E113" s="23">
        <f t="shared" si="28"/>
        <v>603500</v>
      </c>
      <c r="F113" s="23">
        <f>F114</f>
        <v>0</v>
      </c>
      <c r="G113" s="23">
        <f t="shared" si="35"/>
        <v>0</v>
      </c>
      <c r="H113" s="23">
        <f t="shared" si="35"/>
        <v>0</v>
      </c>
      <c r="I113" s="23">
        <f t="shared" si="35"/>
        <v>0</v>
      </c>
      <c r="J113" s="23">
        <f t="shared" si="35"/>
        <v>0</v>
      </c>
      <c r="K113" s="23">
        <f t="shared" si="35"/>
        <v>0</v>
      </c>
      <c r="L113" s="23">
        <f t="shared" si="35"/>
        <v>0</v>
      </c>
      <c r="M113" s="23">
        <f t="shared" si="35"/>
        <v>603500</v>
      </c>
      <c r="N113" s="23">
        <f t="shared" si="35"/>
        <v>0</v>
      </c>
      <c r="O113" s="23">
        <f t="shared" si="35"/>
        <v>0</v>
      </c>
      <c r="P113" s="23" t="e">
        <f>E113/C113*100</f>
        <v>#DIV/0!</v>
      </c>
    </row>
    <row r="114" spans="1:16" s="47" customFormat="1" ht="18" customHeight="1">
      <c r="A114" s="24">
        <v>3531</v>
      </c>
      <c r="B114" s="50" t="s">
        <v>166</v>
      </c>
      <c r="C114" s="46"/>
      <c r="D114" s="46"/>
      <c r="E114" s="46">
        <f t="shared" si="28"/>
        <v>603500</v>
      </c>
      <c r="F114" s="46"/>
      <c r="G114" s="46"/>
      <c r="H114" s="46"/>
      <c r="I114" s="46"/>
      <c r="J114" s="46"/>
      <c r="K114" s="46"/>
      <c r="L114" s="46"/>
      <c r="M114" s="46">
        <v>603500</v>
      </c>
      <c r="N114" s="46"/>
      <c r="O114" s="46"/>
      <c r="P114" s="46"/>
    </row>
    <row r="115" spans="1:16" ht="18" customHeight="1">
      <c r="A115" s="18">
        <v>36</v>
      </c>
      <c r="B115" s="52" t="s">
        <v>167</v>
      </c>
      <c r="C115" s="26">
        <f>C116+C118</f>
        <v>2897731</v>
      </c>
      <c r="D115" s="26">
        <f>E115-C115</f>
        <v>-2847731</v>
      </c>
      <c r="E115" s="26">
        <f t="shared" si="28"/>
        <v>50000</v>
      </c>
      <c r="F115" s="26">
        <f>F116</f>
        <v>0</v>
      </c>
      <c r="G115" s="26">
        <f aca="true" t="shared" si="36" ref="G115:O116">G116</f>
        <v>0</v>
      </c>
      <c r="H115" s="26">
        <f t="shared" si="36"/>
        <v>0</v>
      </c>
      <c r="I115" s="26">
        <f t="shared" si="36"/>
        <v>0</v>
      </c>
      <c r="J115" s="26">
        <f t="shared" si="36"/>
        <v>0</v>
      </c>
      <c r="K115" s="26">
        <f t="shared" si="36"/>
        <v>0</v>
      </c>
      <c r="L115" s="26">
        <f t="shared" si="36"/>
        <v>50000</v>
      </c>
      <c r="M115" s="26">
        <f t="shared" si="36"/>
        <v>0</v>
      </c>
      <c r="N115" s="26">
        <f t="shared" si="36"/>
        <v>0</v>
      </c>
      <c r="O115" s="26">
        <f t="shared" si="36"/>
        <v>0</v>
      </c>
      <c r="P115" s="26">
        <f>E115/C115*100</f>
        <v>1.72548797662723</v>
      </c>
    </row>
    <row r="116" spans="1:16" ht="18" customHeight="1">
      <c r="A116" s="21">
        <v>368</v>
      </c>
      <c r="B116" s="49" t="s">
        <v>98</v>
      </c>
      <c r="C116" s="23">
        <v>435199</v>
      </c>
      <c r="D116" s="23">
        <f>E116-C116</f>
        <v>-385199</v>
      </c>
      <c r="E116" s="23">
        <f t="shared" si="28"/>
        <v>50000</v>
      </c>
      <c r="F116" s="23">
        <f>F117</f>
        <v>0</v>
      </c>
      <c r="G116" s="23">
        <f t="shared" si="36"/>
        <v>0</v>
      </c>
      <c r="H116" s="23">
        <f t="shared" si="36"/>
        <v>0</v>
      </c>
      <c r="I116" s="23">
        <f t="shared" si="36"/>
        <v>0</v>
      </c>
      <c r="J116" s="23">
        <f t="shared" si="36"/>
        <v>0</v>
      </c>
      <c r="K116" s="23">
        <f t="shared" si="36"/>
        <v>0</v>
      </c>
      <c r="L116" s="23">
        <f t="shared" si="36"/>
        <v>50000</v>
      </c>
      <c r="M116" s="23">
        <f t="shared" si="36"/>
        <v>0</v>
      </c>
      <c r="N116" s="23">
        <f t="shared" si="36"/>
        <v>0</v>
      </c>
      <c r="O116" s="23">
        <f t="shared" si="36"/>
        <v>0</v>
      </c>
      <c r="P116" s="23">
        <f>E116/C116*100</f>
        <v>11.48899698758499</v>
      </c>
    </row>
    <row r="117" spans="1:16" s="47" customFormat="1" ht="18" customHeight="1">
      <c r="A117" s="24">
        <v>3681</v>
      </c>
      <c r="B117" s="50" t="s">
        <v>168</v>
      </c>
      <c r="C117" s="46"/>
      <c r="D117" s="46"/>
      <c r="E117" s="46">
        <f t="shared" si="28"/>
        <v>50000</v>
      </c>
      <c r="F117" s="46"/>
      <c r="G117" s="46"/>
      <c r="H117" s="46"/>
      <c r="I117" s="46"/>
      <c r="J117" s="46"/>
      <c r="K117" s="46"/>
      <c r="L117" s="46">
        <v>50000</v>
      </c>
      <c r="M117" s="46"/>
      <c r="N117" s="46"/>
      <c r="O117" s="46"/>
      <c r="P117" s="46"/>
    </row>
    <row r="118" spans="1:16" ht="18" customHeight="1">
      <c r="A118" s="21">
        <v>369</v>
      </c>
      <c r="B118" s="49" t="s">
        <v>8</v>
      </c>
      <c r="C118" s="23">
        <v>2462532</v>
      </c>
      <c r="D118" s="23">
        <f>E118-C118</f>
        <v>-1928232</v>
      </c>
      <c r="E118" s="23">
        <f t="shared" si="28"/>
        <v>534300</v>
      </c>
      <c r="F118" s="23">
        <f>F119</f>
        <v>0</v>
      </c>
      <c r="G118" s="23">
        <f aca="true" t="shared" si="37" ref="G118:O118">G119</f>
        <v>0</v>
      </c>
      <c r="H118" s="23">
        <f t="shared" si="37"/>
        <v>0</v>
      </c>
      <c r="I118" s="23">
        <f t="shared" si="37"/>
        <v>0</v>
      </c>
      <c r="J118" s="23">
        <f t="shared" si="37"/>
        <v>0</v>
      </c>
      <c r="K118" s="23">
        <f t="shared" si="37"/>
        <v>217500</v>
      </c>
      <c r="L118" s="23">
        <f t="shared" si="37"/>
        <v>0</v>
      </c>
      <c r="M118" s="23">
        <f t="shared" si="37"/>
        <v>316800</v>
      </c>
      <c r="N118" s="23">
        <f t="shared" si="37"/>
        <v>0</v>
      </c>
      <c r="O118" s="23">
        <f t="shared" si="37"/>
        <v>0</v>
      </c>
      <c r="P118" s="23">
        <f>E118/C118*100</f>
        <v>21.697179975732293</v>
      </c>
    </row>
    <row r="119" spans="1:16" s="47" customFormat="1" ht="18" customHeight="1">
      <c r="A119" s="24">
        <v>3693</v>
      </c>
      <c r="B119" s="50" t="s">
        <v>103</v>
      </c>
      <c r="C119" s="46"/>
      <c r="D119" s="46"/>
      <c r="E119" s="46">
        <f t="shared" si="28"/>
        <v>534300</v>
      </c>
      <c r="F119" s="46"/>
      <c r="G119" s="46"/>
      <c r="H119" s="46"/>
      <c r="I119" s="46"/>
      <c r="J119" s="46"/>
      <c r="K119" s="46">
        <v>217500</v>
      </c>
      <c r="L119" s="46"/>
      <c r="M119" s="46">
        <v>316800</v>
      </c>
      <c r="N119" s="46"/>
      <c r="O119" s="46"/>
      <c r="P119" s="46"/>
    </row>
    <row r="120" spans="1:16" ht="18" customHeight="1">
      <c r="A120" s="18">
        <v>37</v>
      </c>
      <c r="B120" s="19" t="s">
        <v>56</v>
      </c>
      <c r="C120" s="26">
        <f>C121+C123</f>
        <v>252000</v>
      </c>
      <c r="D120" s="26">
        <f>E120-C120</f>
        <v>-208400</v>
      </c>
      <c r="E120" s="26">
        <f t="shared" si="28"/>
        <v>43600</v>
      </c>
      <c r="F120" s="26">
        <f>F121+F123</f>
        <v>0</v>
      </c>
      <c r="G120" s="26">
        <f aca="true" t="shared" si="38" ref="G120:O120">G121+G123</f>
        <v>0</v>
      </c>
      <c r="H120" s="26">
        <f t="shared" si="38"/>
        <v>0</v>
      </c>
      <c r="I120" s="26">
        <f t="shared" si="38"/>
        <v>25200</v>
      </c>
      <c r="J120" s="26">
        <f t="shared" si="38"/>
        <v>0</v>
      </c>
      <c r="K120" s="26">
        <f t="shared" si="38"/>
        <v>18400</v>
      </c>
      <c r="L120" s="26">
        <f t="shared" si="38"/>
        <v>0</v>
      </c>
      <c r="M120" s="26">
        <f>M121+M123</f>
        <v>0</v>
      </c>
      <c r="N120" s="26">
        <f>N121+N123</f>
        <v>0</v>
      </c>
      <c r="O120" s="26">
        <f t="shared" si="38"/>
        <v>0</v>
      </c>
      <c r="P120" s="26">
        <f>E120/C120*100</f>
        <v>17.3015873015873</v>
      </c>
    </row>
    <row r="121" spans="1:16" ht="18" customHeight="1">
      <c r="A121" s="21">
        <v>371</v>
      </c>
      <c r="B121" s="22" t="s">
        <v>57</v>
      </c>
      <c r="C121" s="23"/>
      <c r="D121" s="23">
        <f>E121-C121</f>
        <v>0</v>
      </c>
      <c r="E121" s="23">
        <f t="shared" si="28"/>
        <v>0</v>
      </c>
      <c r="F121" s="23">
        <f>F122</f>
        <v>0</v>
      </c>
      <c r="G121" s="23">
        <f aca="true" t="shared" si="39" ref="G121:O121">G122</f>
        <v>0</v>
      </c>
      <c r="H121" s="23">
        <f t="shared" si="39"/>
        <v>0</v>
      </c>
      <c r="I121" s="23">
        <f t="shared" si="39"/>
        <v>0</v>
      </c>
      <c r="J121" s="23">
        <f t="shared" si="39"/>
        <v>0</v>
      </c>
      <c r="K121" s="23">
        <f t="shared" si="39"/>
        <v>0</v>
      </c>
      <c r="L121" s="23">
        <f t="shared" si="39"/>
        <v>0</v>
      </c>
      <c r="M121" s="23">
        <f t="shared" si="39"/>
        <v>0</v>
      </c>
      <c r="N121" s="23">
        <f t="shared" si="39"/>
        <v>0</v>
      </c>
      <c r="O121" s="23">
        <f t="shared" si="39"/>
        <v>0</v>
      </c>
      <c r="P121" s="23" t="e">
        <f>E121/C121*100</f>
        <v>#DIV/0!</v>
      </c>
    </row>
    <row r="122" spans="1:16" ht="18" customHeight="1">
      <c r="A122" s="35">
        <v>3711</v>
      </c>
      <c r="B122" s="36" t="s">
        <v>58</v>
      </c>
      <c r="C122" s="39"/>
      <c r="D122" s="39"/>
      <c r="E122" s="39">
        <f t="shared" si="28"/>
        <v>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8" customHeight="1">
      <c r="A123" s="21">
        <v>372</v>
      </c>
      <c r="B123" s="22" t="s">
        <v>59</v>
      </c>
      <c r="C123" s="23">
        <v>252000</v>
      </c>
      <c r="D123" s="23">
        <f>E123-C123</f>
        <v>-208400</v>
      </c>
      <c r="E123" s="23">
        <f t="shared" si="28"/>
        <v>43600</v>
      </c>
      <c r="F123" s="23">
        <f>SUM(F124:F126)</f>
        <v>0</v>
      </c>
      <c r="G123" s="23">
        <f aca="true" t="shared" si="40" ref="G123:O123">SUM(G124:G126)</f>
        <v>0</v>
      </c>
      <c r="H123" s="23">
        <f t="shared" si="40"/>
        <v>0</v>
      </c>
      <c r="I123" s="23">
        <f t="shared" si="40"/>
        <v>25200</v>
      </c>
      <c r="J123" s="23">
        <f t="shared" si="40"/>
        <v>0</v>
      </c>
      <c r="K123" s="23">
        <f t="shared" si="40"/>
        <v>18400</v>
      </c>
      <c r="L123" s="23">
        <f t="shared" si="40"/>
        <v>0</v>
      </c>
      <c r="M123" s="23">
        <f>SUM(M124:M126)</f>
        <v>0</v>
      </c>
      <c r="N123" s="23">
        <f>SUM(N124:N126)</f>
        <v>0</v>
      </c>
      <c r="O123" s="23">
        <f t="shared" si="40"/>
        <v>0</v>
      </c>
      <c r="P123" s="23">
        <f>E123/C123*100</f>
        <v>17.3015873015873</v>
      </c>
    </row>
    <row r="124" spans="1:16" ht="18" customHeight="1">
      <c r="A124" s="35">
        <v>3721</v>
      </c>
      <c r="B124" s="36" t="s">
        <v>60</v>
      </c>
      <c r="C124" s="39"/>
      <c r="D124" s="39"/>
      <c r="E124" s="39">
        <f t="shared" si="28"/>
        <v>43600</v>
      </c>
      <c r="F124" s="39"/>
      <c r="G124" s="39"/>
      <c r="H124" s="39"/>
      <c r="I124" s="39">
        <v>25200</v>
      </c>
      <c r="J124" s="39"/>
      <c r="K124" s="39">
        <v>18400</v>
      </c>
      <c r="L124" s="39"/>
      <c r="M124" s="39"/>
      <c r="N124" s="39"/>
      <c r="O124" s="39"/>
      <c r="P124" s="39"/>
    </row>
    <row r="125" spans="1:16" ht="18" customHeight="1">
      <c r="A125" s="35">
        <v>3722</v>
      </c>
      <c r="B125" s="36" t="s">
        <v>61</v>
      </c>
      <c r="C125" s="39"/>
      <c r="D125" s="39"/>
      <c r="E125" s="39">
        <f t="shared" si="28"/>
        <v>0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8" customHeight="1">
      <c r="A126" s="35">
        <v>3723</v>
      </c>
      <c r="B126" s="36" t="s">
        <v>62</v>
      </c>
      <c r="C126" s="39"/>
      <c r="D126" s="39"/>
      <c r="E126" s="39">
        <f t="shared" si="28"/>
        <v>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ht="18" customHeight="1">
      <c r="A127" s="18">
        <v>38</v>
      </c>
      <c r="B127" s="19" t="s">
        <v>63</v>
      </c>
      <c r="C127" s="26">
        <f>C128</f>
        <v>0</v>
      </c>
      <c r="D127" s="26">
        <f>E127-C127</f>
        <v>8700</v>
      </c>
      <c r="E127" s="26">
        <f t="shared" si="28"/>
        <v>8700</v>
      </c>
      <c r="F127" s="26">
        <f aca="true" t="shared" si="41" ref="F127:O127">F128</f>
        <v>0</v>
      </c>
      <c r="G127" s="26">
        <f t="shared" si="41"/>
        <v>0</v>
      </c>
      <c r="H127" s="26">
        <f t="shared" si="41"/>
        <v>8700</v>
      </c>
      <c r="I127" s="26">
        <f t="shared" si="41"/>
        <v>0</v>
      </c>
      <c r="J127" s="26">
        <f t="shared" si="41"/>
        <v>0</v>
      </c>
      <c r="K127" s="26">
        <f t="shared" si="41"/>
        <v>0</v>
      </c>
      <c r="L127" s="26">
        <f t="shared" si="41"/>
        <v>0</v>
      </c>
      <c r="M127" s="26">
        <f t="shared" si="41"/>
        <v>0</v>
      </c>
      <c r="N127" s="26">
        <f t="shared" si="41"/>
        <v>0</v>
      </c>
      <c r="O127" s="26">
        <f t="shared" si="41"/>
        <v>0</v>
      </c>
      <c r="P127" s="26" t="e">
        <f>E127/C127*100</f>
        <v>#DIV/0!</v>
      </c>
    </row>
    <row r="128" spans="1:16" ht="18" customHeight="1">
      <c r="A128" s="21">
        <v>381</v>
      </c>
      <c r="B128" s="22" t="s">
        <v>6</v>
      </c>
      <c r="C128" s="23"/>
      <c r="D128" s="23">
        <f>E128-C128</f>
        <v>8700</v>
      </c>
      <c r="E128" s="23">
        <f t="shared" si="28"/>
        <v>8700</v>
      </c>
      <c r="F128" s="23">
        <f>SUM(F129:F131)</f>
        <v>0</v>
      </c>
      <c r="G128" s="23">
        <f aca="true" t="shared" si="42" ref="G128:O128">SUM(G129:G131)</f>
        <v>0</v>
      </c>
      <c r="H128" s="23">
        <f t="shared" si="42"/>
        <v>8700</v>
      </c>
      <c r="I128" s="23">
        <f t="shared" si="42"/>
        <v>0</v>
      </c>
      <c r="J128" s="23">
        <f t="shared" si="42"/>
        <v>0</v>
      </c>
      <c r="K128" s="23">
        <f t="shared" si="42"/>
        <v>0</v>
      </c>
      <c r="L128" s="23">
        <f t="shared" si="42"/>
        <v>0</v>
      </c>
      <c r="M128" s="23">
        <f>SUM(M129:M131)</f>
        <v>0</v>
      </c>
      <c r="N128" s="23">
        <f>SUM(N129:N131)</f>
        <v>0</v>
      </c>
      <c r="O128" s="23">
        <f t="shared" si="42"/>
        <v>0</v>
      </c>
      <c r="P128" s="23" t="e">
        <f>E128/C128*100</f>
        <v>#DIV/0!</v>
      </c>
    </row>
    <row r="129" spans="1:16" ht="18" customHeight="1">
      <c r="A129" s="35">
        <v>3811</v>
      </c>
      <c r="B129" s="36" t="s">
        <v>64</v>
      </c>
      <c r="C129" s="39"/>
      <c r="D129" s="39"/>
      <c r="E129" s="39">
        <f t="shared" si="28"/>
        <v>8700</v>
      </c>
      <c r="F129" s="39"/>
      <c r="G129" s="39"/>
      <c r="H129" s="39">
        <v>8700</v>
      </c>
      <c r="I129" s="39"/>
      <c r="J129" s="39"/>
      <c r="K129" s="39"/>
      <c r="L129" s="39"/>
      <c r="M129" s="39"/>
      <c r="N129" s="39"/>
      <c r="O129" s="39"/>
      <c r="P129" s="39"/>
    </row>
    <row r="130" spans="1:16" ht="18" customHeight="1">
      <c r="A130" s="35">
        <v>3812</v>
      </c>
      <c r="B130" s="36" t="s">
        <v>139</v>
      </c>
      <c r="C130" s="39"/>
      <c r="D130" s="39"/>
      <c r="E130" s="39">
        <f t="shared" si="28"/>
        <v>0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18" customHeight="1">
      <c r="A131" s="35">
        <v>3813</v>
      </c>
      <c r="B131" s="36" t="s">
        <v>141</v>
      </c>
      <c r="C131" s="39"/>
      <c r="D131" s="39"/>
      <c r="E131" s="39">
        <f t="shared" si="28"/>
        <v>0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8" customHeight="1">
      <c r="A132" s="17">
        <v>4</v>
      </c>
      <c r="B132" s="15" t="s">
        <v>125</v>
      </c>
      <c r="C132" s="28">
        <f>C133+C139+C154</f>
        <v>1340585</v>
      </c>
      <c r="D132" s="28">
        <f>E132-C132</f>
        <v>665465</v>
      </c>
      <c r="E132" s="28">
        <f t="shared" si="28"/>
        <v>2006050</v>
      </c>
      <c r="F132" s="28">
        <f>F133+F139+F154</f>
        <v>228200</v>
      </c>
      <c r="G132" s="28">
        <f aca="true" t="shared" si="43" ref="G132:O132">G133+G139+G154</f>
        <v>0</v>
      </c>
      <c r="H132" s="28">
        <f t="shared" si="43"/>
        <v>78050</v>
      </c>
      <c r="I132" s="28">
        <f t="shared" si="43"/>
        <v>59800</v>
      </c>
      <c r="J132" s="28">
        <f t="shared" si="43"/>
        <v>14000</v>
      </c>
      <c r="K132" s="28">
        <f t="shared" si="43"/>
        <v>259200</v>
      </c>
      <c r="L132" s="28">
        <f t="shared" si="43"/>
        <v>0</v>
      </c>
      <c r="M132" s="28">
        <f>M133+M139+M154</f>
        <v>1314900</v>
      </c>
      <c r="N132" s="28">
        <f>N133+N139+N154</f>
        <v>51900</v>
      </c>
      <c r="O132" s="28">
        <f t="shared" si="43"/>
        <v>0</v>
      </c>
      <c r="P132" s="37">
        <f>E132/C132*100</f>
        <v>149.63989601554545</v>
      </c>
    </row>
    <row r="133" spans="1:16" ht="18" customHeight="1">
      <c r="A133" s="18">
        <v>41</v>
      </c>
      <c r="B133" s="19" t="s">
        <v>127</v>
      </c>
      <c r="C133" s="26">
        <f>C134</f>
        <v>0</v>
      </c>
      <c r="D133" s="26">
        <f>E133-C133</f>
        <v>0</v>
      </c>
      <c r="E133" s="26">
        <f t="shared" si="28"/>
        <v>0</v>
      </c>
      <c r="F133" s="26">
        <f aca="true" t="shared" si="44" ref="F133:O133">F134</f>
        <v>0</v>
      </c>
      <c r="G133" s="26">
        <f t="shared" si="44"/>
        <v>0</v>
      </c>
      <c r="H133" s="26">
        <f t="shared" si="44"/>
        <v>0</v>
      </c>
      <c r="I133" s="26">
        <f t="shared" si="44"/>
        <v>0</v>
      </c>
      <c r="J133" s="26">
        <f t="shared" si="44"/>
        <v>0</v>
      </c>
      <c r="K133" s="26">
        <f t="shared" si="44"/>
        <v>0</v>
      </c>
      <c r="L133" s="26">
        <f t="shared" si="44"/>
        <v>0</v>
      </c>
      <c r="M133" s="26">
        <f t="shared" si="44"/>
        <v>0</v>
      </c>
      <c r="N133" s="26">
        <f t="shared" si="44"/>
        <v>0</v>
      </c>
      <c r="O133" s="26">
        <f t="shared" si="44"/>
        <v>0</v>
      </c>
      <c r="P133" s="26" t="e">
        <f>E133/C133*100</f>
        <v>#DIV/0!</v>
      </c>
    </row>
    <row r="134" spans="1:16" ht="18" customHeight="1">
      <c r="A134" s="21">
        <v>412</v>
      </c>
      <c r="B134" s="22" t="s">
        <v>7</v>
      </c>
      <c r="C134" s="23"/>
      <c r="D134" s="23">
        <f>E134-C134</f>
        <v>0</v>
      </c>
      <c r="E134" s="23">
        <f t="shared" si="28"/>
        <v>0</v>
      </c>
      <c r="F134" s="23">
        <f>SUM(F135:F138)</f>
        <v>0</v>
      </c>
      <c r="G134" s="23">
        <f aca="true" t="shared" si="45" ref="G134:O134">SUM(G135:G138)</f>
        <v>0</v>
      </c>
      <c r="H134" s="23">
        <f t="shared" si="45"/>
        <v>0</v>
      </c>
      <c r="I134" s="23">
        <f t="shared" si="45"/>
        <v>0</v>
      </c>
      <c r="J134" s="23">
        <f t="shared" si="45"/>
        <v>0</v>
      </c>
      <c r="K134" s="23">
        <f t="shared" si="45"/>
        <v>0</v>
      </c>
      <c r="L134" s="23">
        <f t="shared" si="45"/>
        <v>0</v>
      </c>
      <c r="M134" s="23">
        <f>SUM(M135:M138)</f>
        <v>0</v>
      </c>
      <c r="N134" s="23">
        <f>SUM(N135:N138)</f>
        <v>0</v>
      </c>
      <c r="O134" s="23">
        <f t="shared" si="45"/>
        <v>0</v>
      </c>
      <c r="P134" s="23" t="e">
        <f>E134/C134*100</f>
        <v>#DIV/0!</v>
      </c>
    </row>
    <row r="135" spans="1:16" ht="18" customHeight="1">
      <c r="A135" s="35">
        <v>4121</v>
      </c>
      <c r="B135" s="36" t="s">
        <v>65</v>
      </c>
      <c r="C135" s="39"/>
      <c r="D135" s="39"/>
      <c r="E135" s="39">
        <f t="shared" si="28"/>
        <v>0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18" customHeight="1">
      <c r="A136" s="35">
        <v>4122</v>
      </c>
      <c r="B136" s="36" t="s">
        <v>66</v>
      </c>
      <c r="C136" s="39"/>
      <c r="D136" s="39"/>
      <c r="E136" s="39">
        <f t="shared" si="28"/>
        <v>0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18" customHeight="1">
      <c r="A137" s="35">
        <v>4123</v>
      </c>
      <c r="B137" s="36" t="s">
        <v>40</v>
      </c>
      <c r="C137" s="39"/>
      <c r="D137" s="39"/>
      <c r="E137" s="39">
        <f t="shared" si="28"/>
        <v>0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8" customHeight="1">
      <c r="A138" s="35">
        <v>4124</v>
      </c>
      <c r="B138" s="36" t="s">
        <v>67</v>
      </c>
      <c r="C138" s="39"/>
      <c r="D138" s="39"/>
      <c r="E138" s="39">
        <f t="shared" si="28"/>
        <v>0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18" customHeight="1">
      <c r="A139" s="18">
        <v>42</v>
      </c>
      <c r="B139" s="19" t="s">
        <v>68</v>
      </c>
      <c r="C139" s="26">
        <f>C140+C148+C151</f>
        <v>1340585</v>
      </c>
      <c r="D139" s="26">
        <f>E139-C139</f>
        <v>665465</v>
      </c>
      <c r="E139" s="26">
        <f t="shared" si="28"/>
        <v>2006050</v>
      </c>
      <c r="F139" s="26">
        <f>F140+F148+F151</f>
        <v>228200</v>
      </c>
      <c r="G139" s="26">
        <f aca="true" t="shared" si="46" ref="G139:O139">G140+G148+G151</f>
        <v>0</v>
      </c>
      <c r="H139" s="26">
        <f t="shared" si="46"/>
        <v>78050</v>
      </c>
      <c r="I139" s="26">
        <f t="shared" si="46"/>
        <v>59800</v>
      </c>
      <c r="J139" s="26">
        <f t="shared" si="46"/>
        <v>14000</v>
      </c>
      <c r="K139" s="26">
        <f t="shared" si="46"/>
        <v>259200</v>
      </c>
      <c r="L139" s="26">
        <f t="shared" si="46"/>
        <v>0</v>
      </c>
      <c r="M139" s="26">
        <f>M140+M148+M151</f>
        <v>1314900</v>
      </c>
      <c r="N139" s="26">
        <f>N140+N148+N151</f>
        <v>51900</v>
      </c>
      <c r="O139" s="26">
        <f t="shared" si="46"/>
        <v>0</v>
      </c>
      <c r="P139" s="26">
        <f>E139/C139*100</f>
        <v>149.63989601554545</v>
      </c>
    </row>
    <row r="140" spans="1:16" ht="18" customHeight="1">
      <c r="A140" s="21">
        <v>422</v>
      </c>
      <c r="B140" s="22" t="s">
        <v>69</v>
      </c>
      <c r="C140" s="23">
        <v>1006085</v>
      </c>
      <c r="D140" s="23">
        <f>E140-C140</f>
        <v>896115</v>
      </c>
      <c r="E140" s="23">
        <f t="shared" si="28"/>
        <v>1902200</v>
      </c>
      <c r="F140" s="23">
        <f>SUM(F141:F147)</f>
        <v>228200</v>
      </c>
      <c r="G140" s="23">
        <f aca="true" t="shared" si="47" ref="G140:O140">SUM(G141:G147)</f>
        <v>0</v>
      </c>
      <c r="H140" s="23">
        <f t="shared" si="47"/>
        <v>56000</v>
      </c>
      <c r="I140" s="23">
        <f t="shared" si="47"/>
        <v>50800</v>
      </c>
      <c r="J140" s="23">
        <f t="shared" si="47"/>
        <v>14000</v>
      </c>
      <c r="K140" s="23">
        <f t="shared" si="47"/>
        <v>257500</v>
      </c>
      <c r="L140" s="23">
        <f t="shared" si="47"/>
        <v>0</v>
      </c>
      <c r="M140" s="23">
        <f>SUM(M141:M147)</f>
        <v>1243800</v>
      </c>
      <c r="N140" s="23">
        <f>SUM(N141:N147)</f>
        <v>51900</v>
      </c>
      <c r="O140" s="23">
        <f t="shared" si="47"/>
        <v>0</v>
      </c>
      <c r="P140" s="23">
        <f>E140/C140*100</f>
        <v>189.06951201936218</v>
      </c>
    </row>
    <row r="141" spans="1:16" ht="18" customHeight="1">
      <c r="A141" s="35">
        <v>4221</v>
      </c>
      <c r="B141" s="36" t="s">
        <v>70</v>
      </c>
      <c r="C141" s="39"/>
      <c r="D141" s="39"/>
      <c r="E141" s="39">
        <f t="shared" si="28"/>
        <v>373400</v>
      </c>
      <c r="F141" s="39">
        <v>221700</v>
      </c>
      <c r="G141" s="39"/>
      <c r="H141" s="39">
        <v>56000</v>
      </c>
      <c r="I141" s="39">
        <v>50800</v>
      </c>
      <c r="J141" s="39">
        <v>14000</v>
      </c>
      <c r="K141" s="39">
        <v>20800</v>
      </c>
      <c r="L141" s="39"/>
      <c r="M141" s="39">
        <v>10100</v>
      </c>
      <c r="N141" s="39"/>
      <c r="O141" s="39"/>
      <c r="P141" s="39"/>
    </row>
    <row r="142" spans="1:16" ht="18" customHeight="1">
      <c r="A142" s="35">
        <v>4222</v>
      </c>
      <c r="B142" s="36" t="s">
        <v>71</v>
      </c>
      <c r="C142" s="39"/>
      <c r="D142" s="39"/>
      <c r="E142" s="39">
        <f t="shared" si="28"/>
        <v>6500</v>
      </c>
      <c r="F142" s="39">
        <v>6500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18" customHeight="1">
      <c r="A143" s="35">
        <v>4223</v>
      </c>
      <c r="B143" s="36" t="s">
        <v>72</v>
      </c>
      <c r="C143" s="39"/>
      <c r="D143" s="39"/>
      <c r="E143" s="39">
        <f t="shared" si="28"/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8" customHeight="1">
      <c r="A144" s="35">
        <v>4224</v>
      </c>
      <c r="B144" s="36" t="s">
        <v>73</v>
      </c>
      <c r="C144" s="39"/>
      <c r="D144" s="39"/>
      <c r="E144" s="39">
        <f t="shared" si="28"/>
        <v>39100</v>
      </c>
      <c r="F144" s="39"/>
      <c r="G144" s="39"/>
      <c r="H144" s="39"/>
      <c r="I144" s="39"/>
      <c r="J144" s="39"/>
      <c r="K144" s="39"/>
      <c r="L144" s="39"/>
      <c r="M144" s="39"/>
      <c r="N144" s="39">
        <v>39100</v>
      </c>
      <c r="O144" s="39"/>
      <c r="P144" s="39"/>
    </row>
    <row r="145" spans="1:16" ht="18" customHeight="1">
      <c r="A145" s="35">
        <v>4225</v>
      </c>
      <c r="B145" s="36" t="s">
        <v>74</v>
      </c>
      <c r="C145" s="39"/>
      <c r="D145" s="39"/>
      <c r="E145" s="39">
        <f t="shared" si="28"/>
        <v>1044700</v>
      </c>
      <c r="F145" s="39"/>
      <c r="G145" s="39"/>
      <c r="H145" s="39"/>
      <c r="I145" s="39"/>
      <c r="J145" s="39"/>
      <c r="K145" s="39">
        <v>236700</v>
      </c>
      <c r="L145" s="39"/>
      <c r="M145" s="39">
        <v>795200</v>
      </c>
      <c r="N145" s="39">
        <v>12800</v>
      </c>
      <c r="O145" s="39"/>
      <c r="P145" s="39"/>
    </row>
    <row r="146" spans="1:16" ht="18" customHeight="1">
      <c r="A146" s="35">
        <v>4226</v>
      </c>
      <c r="B146" s="36" t="s">
        <v>75</v>
      </c>
      <c r="C146" s="39"/>
      <c r="D146" s="39"/>
      <c r="E146" s="39">
        <f t="shared" si="28"/>
        <v>0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8" customHeight="1">
      <c r="A147" s="35">
        <v>4227</v>
      </c>
      <c r="B147" s="36" t="s">
        <v>76</v>
      </c>
      <c r="C147" s="39"/>
      <c r="D147" s="39"/>
      <c r="E147" s="39">
        <f t="shared" si="28"/>
        <v>438500</v>
      </c>
      <c r="F147" s="39"/>
      <c r="G147" s="39"/>
      <c r="H147" s="39"/>
      <c r="I147" s="39"/>
      <c r="J147" s="39"/>
      <c r="K147" s="39"/>
      <c r="L147" s="39"/>
      <c r="M147" s="39">
        <v>438500</v>
      </c>
      <c r="N147" s="39"/>
      <c r="O147" s="39"/>
      <c r="P147" s="39"/>
    </row>
    <row r="148" spans="1:16" ht="18" customHeight="1">
      <c r="A148" s="21">
        <v>424</v>
      </c>
      <c r="B148" s="22" t="s">
        <v>77</v>
      </c>
      <c r="C148" s="23">
        <v>24500</v>
      </c>
      <c r="D148" s="23">
        <f>E148-C148</f>
        <v>-11300</v>
      </c>
      <c r="E148" s="23">
        <f t="shared" si="28"/>
        <v>13200</v>
      </c>
      <c r="F148" s="23">
        <f>SUM(F149:F150)</f>
        <v>0</v>
      </c>
      <c r="G148" s="23">
        <f aca="true" t="shared" si="48" ref="G148:O148">SUM(G149:G150)</f>
        <v>0</v>
      </c>
      <c r="H148" s="23">
        <f t="shared" si="48"/>
        <v>2500</v>
      </c>
      <c r="I148" s="23">
        <f t="shared" si="48"/>
        <v>9000</v>
      </c>
      <c r="J148" s="23">
        <f t="shared" si="48"/>
        <v>0</v>
      </c>
      <c r="K148" s="23">
        <f t="shared" si="48"/>
        <v>1700</v>
      </c>
      <c r="L148" s="23">
        <f t="shared" si="48"/>
        <v>0</v>
      </c>
      <c r="M148" s="23">
        <f>SUM(M149:M150)</f>
        <v>0</v>
      </c>
      <c r="N148" s="23">
        <f>SUM(N149:N150)</f>
        <v>0</v>
      </c>
      <c r="O148" s="23">
        <f t="shared" si="48"/>
        <v>0</v>
      </c>
      <c r="P148" s="23">
        <f>E148/C148*100</f>
        <v>53.87755102040816</v>
      </c>
    </row>
    <row r="149" spans="1:16" ht="18" customHeight="1">
      <c r="A149" s="35">
        <v>4241</v>
      </c>
      <c r="B149" s="36" t="s">
        <v>78</v>
      </c>
      <c r="C149" s="39"/>
      <c r="D149" s="39"/>
      <c r="E149" s="39">
        <f t="shared" si="28"/>
        <v>13200</v>
      </c>
      <c r="F149" s="39"/>
      <c r="G149" s="39"/>
      <c r="H149" s="39">
        <v>2500</v>
      </c>
      <c r="I149" s="39">
        <v>9000</v>
      </c>
      <c r="J149" s="39"/>
      <c r="K149" s="39">
        <v>1700</v>
      </c>
      <c r="L149" s="39"/>
      <c r="M149" s="39"/>
      <c r="N149" s="39"/>
      <c r="O149" s="39"/>
      <c r="P149" s="39"/>
    </row>
    <row r="150" spans="1:16" ht="18" customHeight="1">
      <c r="A150" s="35">
        <v>4242</v>
      </c>
      <c r="B150" s="36" t="s">
        <v>140</v>
      </c>
      <c r="C150" s="39"/>
      <c r="D150" s="39"/>
      <c r="E150" s="39">
        <f t="shared" si="28"/>
        <v>0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ht="18" customHeight="1">
      <c r="A151" s="21">
        <v>426</v>
      </c>
      <c r="B151" s="22" t="s">
        <v>79</v>
      </c>
      <c r="C151" s="23">
        <v>310000</v>
      </c>
      <c r="D151" s="23">
        <f>E151-C151</f>
        <v>-219350</v>
      </c>
      <c r="E151" s="23">
        <f t="shared" si="28"/>
        <v>90650</v>
      </c>
      <c r="F151" s="23">
        <f>SUM(F152:F153)</f>
        <v>0</v>
      </c>
      <c r="G151" s="23">
        <f aca="true" t="shared" si="49" ref="G151:O151">SUM(G152:G153)</f>
        <v>0</v>
      </c>
      <c r="H151" s="23">
        <f t="shared" si="49"/>
        <v>19550</v>
      </c>
      <c r="I151" s="23">
        <f t="shared" si="49"/>
        <v>0</v>
      </c>
      <c r="J151" s="23">
        <f t="shared" si="49"/>
        <v>0</v>
      </c>
      <c r="K151" s="23">
        <f t="shared" si="49"/>
        <v>0</v>
      </c>
      <c r="L151" s="23">
        <f t="shared" si="49"/>
        <v>0</v>
      </c>
      <c r="M151" s="23">
        <f>SUM(M152:M153)</f>
        <v>71100</v>
      </c>
      <c r="N151" s="23">
        <f>SUM(N152:N153)</f>
        <v>0</v>
      </c>
      <c r="O151" s="23">
        <f t="shared" si="49"/>
        <v>0</v>
      </c>
      <c r="P151" s="23">
        <f>E151/C151*100</f>
        <v>29.241935483870968</v>
      </c>
    </row>
    <row r="152" spans="1:16" ht="18" customHeight="1">
      <c r="A152" s="35">
        <v>4261</v>
      </c>
      <c r="B152" s="36" t="s">
        <v>80</v>
      </c>
      <c r="C152" s="39"/>
      <c r="D152" s="39"/>
      <c r="E152" s="39">
        <f t="shared" si="28"/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8" customHeight="1">
      <c r="A153" s="35">
        <v>4262</v>
      </c>
      <c r="B153" s="36" t="s">
        <v>81</v>
      </c>
      <c r="C153" s="39"/>
      <c r="D153" s="39"/>
      <c r="E153" s="39">
        <f t="shared" si="28"/>
        <v>90650</v>
      </c>
      <c r="F153" s="39"/>
      <c r="G153" s="39"/>
      <c r="H153" s="39">
        <v>19550</v>
      </c>
      <c r="I153" s="39"/>
      <c r="J153" s="39"/>
      <c r="K153" s="39"/>
      <c r="L153" s="39"/>
      <c r="M153" s="39">
        <v>71100</v>
      </c>
      <c r="N153" s="39"/>
      <c r="O153" s="39"/>
      <c r="P153" s="39"/>
    </row>
    <row r="154" spans="1:16" ht="18" customHeight="1">
      <c r="A154" s="18">
        <v>45</v>
      </c>
      <c r="B154" s="19" t="s">
        <v>82</v>
      </c>
      <c r="C154" s="26">
        <f>C155+C157+C159+C161</f>
        <v>0</v>
      </c>
      <c r="D154" s="26">
        <f>E154-C154</f>
        <v>0</v>
      </c>
      <c r="E154" s="26">
        <f t="shared" si="28"/>
        <v>0</v>
      </c>
      <c r="F154" s="26">
        <f>F155+F157+F159+F161</f>
        <v>0</v>
      </c>
      <c r="G154" s="26">
        <f aca="true" t="shared" si="50" ref="G154:O154">G155+G157+G159+G161</f>
        <v>0</v>
      </c>
      <c r="H154" s="26">
        <f t="shared" si="50"/>
        <v>0</v>
      </c>
      <c r="I154" s="26">
        <f t="shared" si="50"/>
        <v>0</v>
      </c>
      <c r="J154" s="26">
        <f t="shared" si="50"/>
        <v>0</v>
      </c>
      <c r="K154" s="26">
        <f t="shared" si="50"/>
        <v>0</v>
      </c>
      <c r="L154" s="26">
        <f t="shared" si="50"/>
        <v>0</v>
      </c>
      <c r="M154" s="26">
        <f>M155+M157+M159+M161</f>
        <v>0</v>
      </c>
      <c r="N154" s="26">
        <f>N155+N157+N159+N161</f>
        <v>0</v>
      </c>
      <c r="O154" s="26">
        <f t="shared" si="50"/>
        <v>0</v>
      </c>
      <c r="P154" s="26" t="e">
        <f>E154/C154*100</f>
        <v>#DIV/0!</v>
      </c>
    </row>
    <row r="155" spans="1:16" ht="18" customHeight="1">
      <c r="A155" s="21">
        <v>451</v>
      </c>
      <c r="B155" s="22" t="s">
        <v>83</v>
      </c>
      <c r="C155" s="23"/>
      <c r="D155" s="23">
        <f>E155-C155</f>
        <v>0</v>
      </c>
      <c r="E155" s="23">
        <f t="shared" si="28"/>
        <v>0</v>
      </c>
      <c r="F155" s="23">
        <f>F156</f>
        <v>0</v>
      </c>
      <c r="G155" s="23">
        <f aca="true" t="shared" si="51" ref="G155:O155">G156</f>
        <v>0</v>
      </c>
      <c r="H155" s="23">
        <f t="shared" si="51"/>
        <v>0</v>
      </c>
      <c r="I155" s="23">
        <f t="shared" si="51"/>
        <v>0</v>
      </c>
      <c r="J155" s="23">
        <f t="shared" si="51"/>
        <v>0</v>
      </c>
      <c r="K155" s="23">
        <f t="shared" si="51"/>
        <v>0</v>
      </c>
      <c r="L155" s="23">
        <f t="shared" si="51"/>
        <v>0</v>
      </c>
      <c r="M155" s="23">
        <f t="shared" si="51"/>
        <v>0</v>
      </c>
      <c r="N155" s="23">
        <f t="shared" si="51"/>
        <v>0</v>
      </c>
      <c r="O155" s="23">
        <f t="shared" si="51"/>
        <v>0</v>
      </c>
      <c r="P155" s="23" t="e">
        <f>E155/C155*100</f>
        <v>#DIV/0!</v>
      </c>
    </row>
    <row r="156" spans="1:16" ht="18" customHeight="1">
      <c r="A156" s="35">
        <v>4511</v>
      </c>
      <c r="B156" s="36" t="s">
        <v>83</v>
      </c>
      <c r="C156" s="39"/>
      <c r="D156" s="39"/>
      <c r="E156" s="39">
        <f t="shared" si="28"/>
        <v>0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ht="18" customHeight="1">
      <c r="A157" s="21">
        <v>452</v>
      </c>
      <c r="B157" s="22" t="s">
        <v>84</v>
      </c>
      <c r="C157" s="23"/>
      <c r="D157" s="23">
        <f>E157-C157</f>
        <v>0</v>
      </c>
      <c r="E157" s="23">
        <f t="shared" si="28"/>
        <v>0</v>
      </c>
      <c r="F157" s="23">
        <f>F158</f>
        <v>0</v>
      </c>
      <c r="G157" s="23">
        <f aca="true" t="shared" si="52" ref="G157:O157">G158</f>
        <v>0</v>
      </c>
      <c r="H157" s="23">
        <f t="shared" si="52"/>
        <v>0</v>
      </c>
      <c r="I157" s="23">
        <f t="shared" si="52"/>
        <v>0</v>
      </c>
      <c r="J157" s="23">
        <f t="shared" si="52"/>
        <v>0</v>
      </c>
      <c r="K157" s="23">
        <f t="shared" si="52"/>
        <v>0</v>
      </c>
      <c r="L157" s="23">
        <f t="shared" si="52"/>
        <v>0</v>
      </c>
      <c r="M157" s="23">
        <f t="shared" si="52"/>
        <v>0</v>
      </c>
      <c r="N157" s="23">
        <f t="shared" si="52"/>
        <v>0</v>
      </c>
      <c r="O157" s="23">
        <f t="shared" si="52"/>
        <v>0</v>
      </c>
      <c r="P157" s="23" t="e">
        <f>E157/C157*100</f>
        <v>#DIV/0!</v>
      </c>
    </row>
    <row r="158" spans="1:16" ht="18" customHeight="1">
      <c r="A158" s="35">
        <v>4521</v>
      </c>
      <c r="B158" s="36" t="s">
        <v>84</v>
      </c>
      <c r="C158" s="39"/>
      <c r="D158" s="39"/>
      <c r="E158" s="39">
        <f>SUM(F158:O158)</f>
        <v>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18" customHeight="1">
      <c r="A159" s="21">
        <v>453</v>
      </c>
      <c r="B159" s="22" t="s">
        <v>85</v>
      </c>
      <c r="C159" s="23"/>
      <c r="D159" s="23">
        <f>E159-C159</f>
        <v>0</v>
      </c>
      <c r="E159" s="23">
        <f>SUM(F159:O159)</f>
        <v>0</v>
      </c>
      <c r="F159" s="23">
        <f>F160</f>
        <v>0</v>
      </c>
      <c r="G159" s="23">
        <f aca="true" t="shared" si="53" ref="G159:O159">G160</f>
        <v>0</v>
      </c>
      <c r="H159" s="23">
        <f t="shared" si="53"/>
        <v>0</v>
      </c>
      <c r="I159" s="23">
        <f t="shared" si="53"/>
        <v>0</v>
      </c>
      <c r="J159" s="23">
        <f t="shared" si="53"/>
        <v>0</v>
      </c>
      <c r="K159" s="23">
        <f t="shared" si="53"/>
        <v>0</v>
      </c>
      <c r="L159" s="23">
        <f t="shared" si="53"/>
        <v>0</v>
      </c>
      <c r="M159" s="23">
        <f t="shared" si="53"/>
        <v>0</v>
      </c>
      <c r="N159" s="23">
        <f t="shared" si="53"/>
        <v>0</v>
      </c>
      <c r="O159" s="23">
        <f t="shared" si="53"/>
        <v>0</v>
      </c>
      <c r="P159" s="23" t="e">
        <f>E159/C159*100</f>
        <v>#DIV/0!</v>
      </c>
    </row>
    <row r="160" spans="1:16" ht="18" customHeight="1">
      <c r="A160" s="35">
        <v>4531</v>
      </c>
      <c r="B160" s="36" t="s">
        <v>86</v>
      </c>
      <c r="C160" s="39"/>
      <c r="D160" s="39"/>
      <c r="E160" s="39">
        <f>SUM(F160:O160)</f>
        <v>0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18" customHeight="1">
      <c r="A161" s="21">
        <v>454</v>
      </c>
      <c r="B161" s="22" t="s">
        <v>87</v>
      </c>
      <c r="C161" s="23"/>
      <c r="D161" s="23">
        <f>E161-C161</f>
        <v>0</v>
      </c>
      <c r="E161" s="23">
        <f>SUM(F161:O161)</f>
        <v>0</v>
      </c>
      <c r="F161" s="23">
        <f>F162</f>
        <v>0</v>
      </c>
      <c r="G161" s="23">
        <f aca="true" t="shared" si="54" ref="G161:O161">G162</f>
        <v>0</v>
      </c>
      <c r="H161" s="23">
        <f t="shared" si="54"/>
        <v>0</v>
      </c>
      <c r="I161" s="23">
        <f t="shared" si="54"/>
        <v>0</v>
      </c>
      <c r="J161" s="23">
        <f t="shared" si="54"/>
        <v>0</v>
      </c>
      <c r="K161" s="23">
        <f t="shared" si="54"/>
        <v>0</v>
      </c>
      <c r="L161" s="23">
        <f t="shared" si="54"/>
        <v>0</v>
      </c>
      <c r="M161" s="23">
        <f t="shared" si="54"/>
        <v>0</v>
      </c>
      <c r="N161" s="23">
        <f t="shared" si="54"/>
        <v>0</v>
      </c>
      <c r="O161" s="23">
        <f t="shared" si="54"/>
        <v>0</v>
      </c>
      <c r="P161" s="23" t="e">
        <f>E161/C161*100</f>
        <v>#DIV/0!</v>
      </c>
    </row>
    <row r="162" spans="1:16" ht="18" customHeight="1">
      <c r="A162" s="35">
        <v>4541</v>
      </c>
      <c r="B162" s="36" t="s">
        <v>88</v>
      </c>
      <c r="C162" s="39"/>
      <c r="D162" s="39"/>
      <c r="E162" s="39">
        <f>SUM(F162:O162)</f>
        <v>0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ht="12.75">
      <c r="B163" s="1"/>
    </row>
    <row r="164" ht="12.75">
      <c r="B164" s="4" t="s">
        <v>148</v>
      </c>
    </row>
    <row r="165" spans="2:16" ht="15">
      <c r="B165" s="9"/>
      <c r="F165" s="3"/>
      <c r="G165" s="3"/>
      <c r="H165" s="3"/>
      <c r="I165" s="3"/>
      <c r="J165" s="3"/>
      <c r="K165" s="3"/>
      <c r="L165" s="4"/>
      <c r="M165" s="4"/>
      <c r="N165" s="4"/>
      <c r="O165" s="3"/>
      <c r="P165" s="3"/>
    </row>
    <row r="166" spans="2:16" ht="15">
      <c r="B166" s="9"/>
      <c r="F166" s="6"/>
      <c r="G166" s="6"/>
      <c r="H166" s="6"/>
      <c r="I166" s="6"/>
      <c r="J166" s="6"/>
      <c r="K166" s="6"/>
      <c r="L166" s="4"/>
      <c r="M166" s="4"/>
      <c r="N166" s="4"/>
      <c r="O166" s="6" t="s">
        <v>155</v>
      </c>
      <c r="P166" s="6"/>
    </row>
    <row r="167" spans="6:16" ht="12.75">
      <c r="F167" s="3"/>
      <c r="G167" s="3"/>
      <c r="H167" s="3"/>
      <c r="I167" s="3"/>
      <c r="J167" s="3"/>
      <c r="K167" s="3"/>
      <c r="O167" s="3"/>
      <c r="P167" s="3"/>
    </row>
    <row r="168" spans="6:16" ht="12.75">
      <c r="F168" s="7"/>
      <c r="G168" s="7"/>
      <c r="H168" s="7"/>
      <c r="I168" s="7"/>
      <c r="J168" s="7"/>
      <c r="K168" s="7"/>
      <c r="O168" s="7" t="s">
        <v>147</v>
      </c>
      <c r="P168" s="7"/>
    </row>
    <row r="169" spans="4:15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</sheetData>
  <sheetProtection/>
  <mergeCells count="3">
    <mergeCell ref="A1:B1"/>
    <mergeCell ref="A2:C2"/>
    <mergeCell ref="A5:P5"/>
  </mergeCells>
  <printOptions/>
  <pageMargins left="0.7480314960629921" right="0.5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Sveučilište u Splitu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</dc:creator>
  <cp:keywords/>
  <dc:description/>
  <cp:lastModifiedBy>Ante Tolj</cp:lastModifiedBy>
  <cp:lastPrinted>2020-12-10T14:12:32Z</cp:lastPrinted>
  <dcterms:created xsi:type="dcterms:W3CDTF">2004-07-13T09:12:25Z</dcterms:created>
  <dcterms:modified xsi:type="dcterms:W3CDTF">2022-12-14T07:27:44Z</dcterms:modified>
  <cp:category/>
  <cp:version/>
  <cp:contentType/>
  <cp:contentStatus/>
</cp:coreProperties>
</file>