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s="1"/>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s="1"/>
  <c r="B72" i="37"/>
  <c r="C72" i="37"/>
  <c r="D72" i="37"/>
  <c r="G72" i="37"/>
  <c r="B73" i="37"/>
  <c r="C73" i="37"/>
  <c r="D73" i="37"/>
  <c r="G73" i="37" s="1"/>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G256" i="37" s="1"/>
  <c r="C256" i="37"/>
  <c r="D256" i="37"/>
  <c r="B257" i="37"/>
  <c r="G257" i="37" s="1"/>
  <c r="C257" i="37"/>
  <c r="D257" i="37"/>
  <c r="B258" i="37"/>
  <c r="B259" i="37"/>
  <c r="B260" i="37"/>
  <c r="C260" i="37"/>
  <c r="D260" i="37"/>
  <c r="B261" i="37"/>
  <c r="G261" i="37" s="1"/>
  <c r="C261" i="37"/>
  <c r="D261" i="37"/>
  <c r="B262" i="37"/>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s="1"/>
  <c r="B448" i="37"/>
  <c r="C448" i="37"/>
  <c r="D448" i="37"/>
  <c r="G448" i="37"/>
  <c r="B449" i="37"/>
  <c r="C449" i="37"/>
  <c r="D449" i="37"/>
  <c r="G449" i="37" s="1"/>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s="1"/>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s="1"/>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s="1"/>
  <c r="B689" i="37"/>
  <c r="C689" i="37"/>
  <c r="D689" i="37"/>
  <c r="G689" i="37" s="1"/>
  <c r="B690" i="37"/>
  <c r="C690" i="37"/>
  <c r="D690" i="37"/>
  <c r="G690" i="37" s="1"/>
  <c r="B691" i="37"/>
  <c r="C691" i="37"/>
  <c r="D691" i="37"/>
  <c r="G691" i="37"/>
  <c r="B692" i="37"/>
  <c r="C692" i="37"/>
  <c r="D692" i="37"/>
  <c r="G692" i="37"/>
  <c r="B693" i="37"/>
  <c r="C693" i="37"/>
  <c r="D693" i="37"/>
  <c r="G693" i="37" s="1"/>
  <c r="B694" i="37"/>
  <c r="C694" i="37"/>
  <c r="D694" i="37"/>
  <c r="G694" i="37" s="1"/>
  <c r="B695" i="37"/>
  <c r="C695" i="37"/>
  <c r="D695" i="37"/>
  <c r="G695" i="37" s="1"/>
  <c r="B696" i="37"/>
  <c r="C696" i="37"/>
  <c r="D696" i="37"/>
  <c r="G696" i="37"/>
  <c r="B697" i="37"/>
  <c r="C697" i="37"/>
  <c r="D697" i="37"/>
  <c r="G697" i="37"/>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s="1"/>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s="1"/>
  <c r="B1004" i="37"/>
  <c r="C1004" i="37"/>
  <c r="D1004" i="37"/>
  <c r="G1004" i="37"/>
  <c r="B1005" i="37"/>
  <c r="C1005" i="37"/>
  <c r="D1005" i="37"/>
  <c r="G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s="1"/>
  <c r="B1026" i="37"/>
  <c r="C1026" i="37"/>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s="1"/>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D1132" i="37"/>
  <c r="B1133" i="37"/>
  <c r="C1133" i="37"/>
  <c r="D1133" i="37"/>
  <c r="B1134" i="37"/>
  <c r="B1135" i="37"/>
  <c r="C1135" i="37"/>
  <c r="D1135" i="37"/>
  <c r="B1136" i="37"/>
  <c r="G1136" i="37" s="1"/>
  <c r="C1136" i="37"/>
  <c r="D1136" i="37"/>
  <c r="B1137" i="37"/>
  <c r="C1137" i="37"/>
  <c r="D1137" i="37"/>
  <c r="B1138" i="37"/>
  <c r="B1139" i="37"/>
  <c r="B1140" i="37"/>
  <c r="B1141" i="37"/>
  <c r="C1141" i="37"/>
  <c r="G1141" i="37" s="1"/>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G1213" i="37" s="1"/>
  <c r="C1213" i="37"/>
  <c r="D1213" i="37"/>
  <c r="B1214" i="37"/>
  <c r="C1214" i="37"/>
  <c r="D1214" i="37"/>
  <c r="B1215" i="37"/>
  <c r="C1215" i="37"/>
  <c r="D1215" i="37"/>
  <c r="B1216" i="37"/>
  <c r="C1216" i="37"/>
  <c r="D1216" i="37"/>
  <c r="B1217" i="37"/>
  <c r="C1217" i="37"/>
  <c r="D1217" i="37"/>
  <c r="B1218" i="37"/>
  <c r="G1218" i="37" s="1"/>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C1406" i="37"/>
  <c r="D1406" i="37"/>
  <c r="B1407" i="37"/>
  <c r="G1407" i="37" s="1"/>
  <c r="C1407" i="37"/>
  <c r="D1407" i="37"/>
  <c r="B1408" i="37"/>
  <c r="G1408" i="37" s="1"/>
  <c r="C1408" i="37"/>
  <c r="D1408" i="37"/>
  <c r="B1409" i="37"/>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G1444" i="37" s="1"/>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G1468" i="37" s="1"/>
  <c r="C1468" i="37"/>
  <c r="B1469" i="37"/>
  <c r="B1470" i="37"/>
  <c r="C1470" i="37"/>
  <c r="G1470" i="37" s="1"/>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B1480" i="37"/>
  <c r="B1481" i="37"/>
  <c r="C1481" i="37"/>
  <c r="G1481" i="37"/>
  <c r="B1482" i="37"/>
  <c r="C1482" i="37"/>
  <c r="G1482" i="37" s="1"/>
  <c r="B1483" i="37"/>
  <c r="C1483" i="37"/>
  <c r="B1484" i="37"/>
  <c r="C1484" i="37"/>
  <c r="H1484" i="37" s="1"/>
  <c r="B1485" i="37"/>
  <c r="C1485" i="37"/>
  <c r="G1485" i="37" s="1"/>
  <c r="B1486" i="37"/>
  <c r="B1487" i="37"/>
  <c r="C1487" i="37"/>
  <c r="B1488" i="37"/>
  <c r="B1489" i="37"/>
  <c r="C1489" i="37"/>
  <c r="G1489" i="37" s="1"/>
  <c r="B1490" i="37"/>
  <c r="C1490" i="37"/>
  <c r="B1491" i="37"/>
  <c r="C1491" i="37"/>
  <c r="B1492" i="37"/>
  <c r="G1492" i="37" s="1"/>
  <c r="C1492" i="37"/>
  <c r="H1492" i="37" s="1"/>
  <c r="B1493" i="37"/>
  <c r="C1493" i="37"/>
  <c r="G1493" i="37"/>
  <c r="B1494" i="37"/>
  <c r="C1494" i="37"/>
  <c r="G1494" i="37" s="1"/>
  <c r="B1495" i="37"/>
  <c r="C1495" i="37"/>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B1516" i="37"/>
  <c r="B1517" i="37"/>
  <c r="C1517" i="37"/>
  <c r="G1517" i="37" s="1"/>
  <c r="B1518" i="37"/>
  <c r="C1518" i="37"/>
  <c r="G1518" i="37" s="1"/>
  <c r="B1519" i="37"/>
  <c r="C1519" i="37"/>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B1536" i="37"/>
  <c r="B1537" i="37"/>
  <c r="C1537" i="37"/>
  <c r="G1537" i="37"/>
  <c r="B1538" i="37"/>
  <c r="C1538" i="37"/>
  <c r="G1538" i="37" s="1"/>
  <c r="B1539" i="37"/>
  <c r="C1539" i="37"/>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5" i="37"/>
  <c r="H1493" i="37"/>
  <c r="H1491" i="37"/>
  <c r="H1489" i="37"/>
  <c r="H1487" i="37"/>
  <c r="H1485" i="37"/>
  <c r="H1483" i="37"/>
  <c r="H1481" i="37"/>
  <c r="H1479" i="37"/>
  <c r="H1477" i="37"/>
  <c r="H1475" i="37"/>
  <c r="H1473" i="37"/>
  <c r="H1467" i="37"/>
  <c r="H1465" i="37"/>
  <c r="H1447" i="37"/>
  <c r="H1445"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E31" i="3" s="1"/>
  <c r="H31" i="3"/>
  <c r="G32" i="3"/>
  <c r="H32" i="3"/>
  <c r="G33" i="3"/>
  <c r="H33" i="3"/>
  <c r="E33" i="3" s="1"/>
  <c r="B33" i="3" s="1"/>
  <c r="G34" i="3"/>
  <c r="H34" i="3"/>
  <c r="E34" i="3" s="1"/>
  <c r="G35" i="3"/>
  <c r="E35" i="3" s="1"/>
  <c r="H35" i="3"/>
  <c r="G36" i="3"/>
  <c r="H36" i="3"/>
  <c r="G37" i="3"/>
  <c r="H37" i="3"/>
  <c r="E37" i="3"/>
  <c r="B37" i="3" s="1"/>
  <c r="G38" i="3"/>
  <c r="H38" i="3"/>
  <c r="E38" i="3" s="1"/>
  <c r="G39" i="3"/>
  <c r="E39" i="3" s="1"/>
  <c r="H39" i="3"/>
  <c r="G40" i="3"/>
  <c r="H40" i="3"/>
  <c r="G41" i="3"/>
  <c r="H41" i="3"/>
  <c r="E41" i="3" s="1"/>
  <c r="B41" i="3" s="1"/>
  <c r="G42" i="3"/>
  <c r="H42" i="3"/>
  <c r="E42" i="3" s="1"/>
  <c r="G43" i="3"/>
  <c r="H43" i="3"/>
  <c r="G44" i="3"/>
  <c r="H44" i="3"/>
  <c r="G45" i="3"/>
  <c r="H45" i="3"/>
  <c r="E45" i="3"/>
  <c r="B45" i="3" s="1"/>
  <c r="G46" i="3"/>
  <c r="H46" i="3"/>
  <c r="E46" i="3" s="1"/>
  <c r="G47" i="3"/>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s="1"/>
  <c r="B65" i="3" s="1"/>
  <c r="G66" i="3"/>
  <c r="H66" i="3"/>
  <c r="E66" i="3" s="1"/>
  <c r="G67" i="3"/>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c r="B264" i="3" s="1"/>
  <c r="G265" i="3"/>
  <c r="H265" i="3"/>
  <c r="E265" i="3" s="1"/>
  <c r="G268" i="3"/>
  <c r="H268" i="3"/>
  <c r="E268" i="3"/>
  <c r="G269" i="3"/>
  <c r="H269" i="3"/>
  <c r="E269" i="3" s="1"/>
  <c r="G270" i="3"/>
  <c r="E270" i="3" s="1"/>
  <c r="H270" i="3"/>
  <c r="G271" i="3"/>
  <c r="H271" i="3"/>
  <c r="G272" i="3"/>
  <c r="H272" i="3"/>
  <c r="E272" i="3"/>
  <c r="G273" i="3"/>
  <c r="H273" i="3"/>
  <c r="E273" i="3" s="1"/>
  <c r="G274" i="3"/>
  <c r="E274" i="3" s="1"/>
  <c r="H274" i="3"/>
  <c r="G275" i="3"/>
  <c r="E275" i="3" s="1"/>
  <c r="H275" i="3"/>
  <c r="G276" i="3"/>
  <c r="H276" i="3"/>
  <c r="E276" i="3"/>
  <c r="G277" i="3"/>
  <c r="H277" i="3"/>
  <c r="E277" i="3" s="1"/>
  <c r="G278" i="3"/>
  <c r="E278" i="3" s="1"/>
  <c r="G279" i="3"/>
  <c r="H279" i="3"/>
  <c r="E279" i="3" s="1"/>
  <c r="G280" i="3"/>
  <c r="H280" i="3"/>
  <c r="E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8" i="3" s="1"/>
  <c r="F287" i="3"/>
  <c r="F286" i="3"/>
  <c r="F285" i="3"/>
  <c r="F284" i="3"/>
  <c r="F283" i="3"/>
  <c r="F282" i="3"/>
  <c r="F281" i="3"/>
  <c r="F280" i="3"/>
  <c r="B280" i="3" s="1"/>
  <c r="F279" i="3"/>
  <c r="F278" i="3"/>
  <c r="F277" i="3"/>
  <c r="B277" i="3"/>
  <c r="F276" i="3"/>
  <c r="F275" i="3"/>
  <c r="B275" i="3" s="1"/>
  <c r="F274" i="3"/>
  <c r="B274" i="3" s="1"/>
  <c r="F273" i="3"/>
  <c r="F272" i="3"/>
  <c r="B272" i="3" s="1"/>
  <c r="F271" i="3"/>
  <c r="F270" i="3"/>
  <c r="F269" i="3"/>
  <c r="F268" i="3"/>
  <c r="F267" i="3"/>
  <c r="F266" i="3"/>
  <c r="F261" i="3" s="1"/>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L204" i="3"/>
  <c r="M204" i="3"/>
  <c r="F204" i="3"/>
  <c r="B204" i="3" s="1"/>
  <c r="L203" i="3"/>
  <c r="M203" i="3"/>
  <c r="L202" i="3"/>
  <c r="M202" i="3"/>
  <c r="L201" i="3"/>
  <c r="M201" i="3"/>
  <c r="L200" i="3"/>
  <c r="M200" i="3"/>
  <c r="F200" i="3"/>
  <c r="B200" i="3" s="1"/>
  <c r="L199" i="3"/>
  <c r="M199" i="3"/>
  <c r="B164"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6" i="3"/>
  <c r="B63" i="3"/>
  <c r="B62" i="3"/>
  <c r="B59" i="3"/>
  <c r="B58" i="3"/>
  <c r="B55" i="3"/>
  <c r="B54" i="3"/>
  <c r="B51" i="3"/>
  <c r="B50" i="3"/>
  <c r="B46" i="3"/>
  <c r="B42" i="3"/>
  <c r="B39" i="3"/>
  <c r="B38" i="3"/>
  <c r="B35" i="3"/>
  <c r="B34" i="3"/>
  <c r="B31" i="3"/>
  <c r="B28" i="3"/>
  <c r="L7" i="3"/>
  <c r="F7" i="3" s="1"/>
  <c r="F4" i="3" s="1"/>
  <c r="B5" i="3"/>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D525" i="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D142" i="1"/>
  <c r="D141" i="1" s="1"/>
  <c r="D148" i="1"/>
  <c r="C138" i="37" s="1"/>
  <c r="D147" i="1"/>
  <c r="C137" i="37" s="1"/>
  <c r="D303" i="1"/>
  <c r="C292" i="37" s="1"/>
  <c r="D307" i="1"/>
  <c r="D315" i="1"/>
  <c r="C304" i="37" s="1"/>
  <c r="D320" i="1"/>
  <c r="C309" i="37" s="1"/>
  <c r="D329" i="1"/>
  <c r="C318" i="37" s="1"/>
  <c r="D334" i="1"/>
  <c r="C323" i="37" s="1"/>
  <c r="D339" i="1"/>
  <c r="C328" i="37" s="1"/>
  <c r="H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91" i="37" l="1"/>
  <c r="G1472" i="37"/>
  <c r="G1254" i="37"/>
  <c r="G1252" i="37"/>
  <c r="G1226" i="37"/>
  <c r="G1224" i="37"/>
  <c r="H1444" i="37"/>
  <c r="E263" i="3"/>
  <c r="B263" i="3" s="1"/>
  <c r="G1215" i="37"/>
  <c r="E285" i="3"/>
  <c r="B285" i="3" s="1"/>
  <c r="G1146" i="37"/>
  <c r="G1137" i="37"/>
  <c r="G1132" i="37"/>
  <c r="E43" i="3"/>
  <c r="B43" i="3" s="1"/>
  <c r="H304" i="37"/>
  <c r="E67" i="3"/>
  <c r="B67" i="3" s="1"/>
  <c r="E47" i="3"/>
  <c r="B47" i="3" s="1"/>
  <c r="H76" i="37"/>
  <c r="G1409" i="37"/>
  <c r="G1406" i="37"/>
  <c r="E283" i="3"/>
  <c r="B283" i="3" s="1"/>
  <c r="G1217" i="37"/>
  <c r="G1216" i="37"/>
  <c r="G1214" i="37"/>
  <c r="G1151" i="37"/>
  <c r="G1150" i="37"/>
  <c r="G1135" i="37"/>
  <c r="F140" i="27"/>
  <c r="D75" i="27"/>
  <c r="C1040" i="37" s="1"/>
  <c r="F76" i="27"/>
  <c r="F69" i="27"/>
  <c r="G1021" i="37"/>
  <c r="G994" i="37"/>
  <c r="D18" i="27"/>
  <c r="C983" i="37" s="1"/>
  <c r="E260" i="3"/>
  <c r="G641" i="37"/>
  <c r="G640" i="37"/>
  <c r="G639" i="37"/>
  <c r="G638" i="37"/>
  <c r="G629" i="37"/>
  <c r="D424" i="1"/>
  <c r="G385" i="37"/>
  <c r="G365" i="37"/>
  <c r="G363" i="37"/>
  <c r="G305" i="37"/>
  <c r="G288" i="37"/>
  <c r="F421" i="1"/>
  <c r="G287" i="37"/>
  <c r="G285" i="37"/>
  <c r="G262" i="37"/>
  <c r="G260" i="37"/>
  <c r="G255" i="37"/>
  <c r="G240" i="37"/>
  <c r="D204" i="1"/>
  <c r="C194" i="37" s="1"/>
  <c r="F205" i="3"/>
  <c r="B205" i="3" s="1"/>
  <c r="D160" i="1"/>
  <c r="H173" i="3"/>
  <c r="F292" i="3"/>
  <c r="F201" i="3"/>
  <c r="B201" i="3" s="1"/>
  <c r="E30" i="3"/>
  <c r="B30" i="3" s="1"/>
  <c r="F210" i="1"/>
  <c r="F329" i="1"/>
  <c r="F546" i="1"/>
  <c r="F602" i="1"/>
  <c r="D309" i="37"/>
  <c r="E314" i="1"/>
  <c r="D303" i="37" s="1"/>
  <c r="D254" i="37"/>
  <c r="E257" i="1"/>
  <c r="D247" i="37" s="1"/>
  <c r="C408" i="37"/>
  <c r="D647" i="1"/>
  <c r="C635" i="37" s="1"/>
  <c r="C296" i="37"/>
  <c r="D302" i="1"/>
  <c r="C510" i="37"/>
  <c r="D518" i="1"/>
  <c r="C506" i="37" s="1"/>
  <c r="G223" i="37"/>
  <c r="C1016" i="37"/>
  <c r="F51" i="27"/>
  <c r="C1096" i="37"/>
  <c r="F131" i="27"/>
  <c r="D1143" i="37"/>
  <c r="E175" i="27"/>
  <c r="C1204" i="37"/>
  <c r="F239" i="27"/>
  <c r="C1412" i="37"/>
  <c r="D136" i="36"/>
  <c r="C1411" i="37" s="1"/>
  <c r="C1372" i="37"/>
  <c r="D96" i="36"/>
  <c r="C1318" i="37"/>
  <c r="D42" i="36"/>
  <c r="H1295" i="37"/>
  <c r="C1288" i="37"/>
  <c r="D12" i="36"/>
  <c r="C1287" i="37" s="1"/>
  <c r="C1557" i="37"/>
  <c r="K59" i="42"/>
  <c r="B279" i="3"/>
  <c r="B273" i="3"/>
  <c r="G1389" i="37"/>
  <c r="D132" i="37"/>
  <c r="E141" i="1"/>
  <c r="D131" i="37" s="1"/>
  <c r="D521" i="37"/>
  <c r="E532" i="1"/>
  <c r="D520" i="37" s="1"/>
  <c r="C337" i="37"/>
  <c r="D347" i="1"/>
  <c r="C336" i="37" s="1"/>
  <c r="C128" i="37"/>
  <c r="D134" i="1"/>
  <c r="C217" i="37"/>
  <c r="D223" i="1"/>
  <c r="C620" i="37"/>
  <c r="F632" i="1"/>
  <c r="D1089" i="37"/>
  <c r="E123" i="27"/>
  <c r="D1088" i="37" s="1"/>
  <c r="C1160" i="37"/>
  <c r="F195" i="27"/>
  <c r="C1433" i="37"/>
  <c r="D13" i="33"/>
  <c r="C1425" i="37" s="1"/>
  <c r="D1372" i="37"/>
  <c r="E96" i="36"/>
  <c r="D1371" i="37" s="1"/>
  <c r="D1318" i="37"/>
  <c r="E42" i="36"/>
  <c r="D1317" i="37" s="1"/>
  <c r="D1288" i="37"/>
  <c r="E12" i="36"/>
  <c r="C1497" i="37"/>
  <c r="D30" i="30"/>
  <c r="C1486" i="37" s="1"/>
  <c r="B269" i="3"/>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H273" i="37"/>
  <c r="H64" i="37"/>
  <c r="H50" i="37"/>
  <c r="G179" i="3"/>
  <c r="E179" i="3" s="1"/>
  <c r="B179" i="3" s="1"/>
  <c r="G481" i="37"/>
  <c r="D462" i="1"/>
  <c r="H162" i="37"/>
  <c r="D628" i="1"/>
  <c r="G541" i="37"/>
  <c r="E92" i="27"/>
  <c r="G1089" i="37"/>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I1444" i="37"/>
  <c r="I1440" i="37"/>
  <c r="I1439" i="37"/>
  <c r="I1438" i="37"/>
  <c r="I1437" i="37"/>
  <c r="I1436" i="37"/>
  <c r="I1435" i="37"/>
  <c r="I1434" i="37"/>
  <c r="G1331" i="37"/>
  <c r="G1329" i="37"/>
  <c r="G1327" i="37"/>
  <c r="G1316" i="37"/>
  <c r="G1314" i="37"/>
  <c r="G1312" i="37"/>
  <c r="G1291" i="37"/>
  <c r="G1289" i="37"/>
  <c r="D1058"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84" i="27" l="1"/>
  <c r="F18" i="27"/>
  <c r="F204" i="1"/>
  <c r="F160" i="1"/>
  <c r="D137" i="37"/>
  <c r="F147" i="1"/>
  <c r="F116" i="1"/>
  <c r="F85" i="1"/>
  <c r="C412" i="37"/>
  <c r="F424" i="1"/>
  <c r="I1448" i="37"/>
  <c r="I1451" i="37"/>
  <c r="I1455" i="37"/>
  <c r="I1461" i="37"/>
  <c r="I1464" i="37"/>
  <c r="E24" i="3"/>
  <c r="G1049" i="37"/>
  <c r="H635" i="37"/>
  <c r="H1497" i="37"/>
  <c r="G1497" i="37"/>
  <c r="C291" i="37"/>
  <c r="F302" i="1"/>
  <c r="E163" i="3"/>
  <c r="B163" i="3" s="1"/>
  <c r="H1104" i="37"/>
  <c r="D1287" i="37"/>
  <c r="K47" i="42"/>
  <c r="C213" i="37"/>
  <c r="H213" i="37" s="1"/>
  <c r="F223" i="1"/>
  <c r="C124" i="37"/>
  <c r="F134" i="1"/>
  <c r="H1557" i="37"/>
  <c r="G1557" i="37"/>
  <c r="C1317" i="37"/>
  <c r="F42" i="36"/>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H150" i="37"/>
  <c r="C222" i="37"/>
  <c r="F232" i="1"/>
  <c r="C1457" i="37"/>
  <c r="J54" i="42"/>
  <c r="G585" i="37"/>
  <c r="H585" i="37"/>
  <c r="G1168" i="37"/>
  <c r="H1168" i="37"/>
  <c r="E74" i="27"/>
  <c r="G616" i="37"/>
  <c r="H616" i="37"/>
  <c r="H137" i="37" l="1"/>
  <c r="G137" i="37"/>
  <c r="H1371" i="37"/>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c r="E157" i="3" s="1"/>
  <c r="B25" i="42" l="1"/>
  <c r="J3" i="3" s="1"/>
  <c r="G637" i="37"/>
  <c r="H637" i="37"/>
  <c r="B157" i="3"/>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<sst xmlns="http://schemas.openxmlformats.org/spreadsheetml/2006/main" count="4757" uniqueCount="4301">
  <si>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</si>
  <si>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</si>
  <si>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</si>
  <si>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</si>
  <si>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</si>
  <si>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</si>
  <si>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</si>
  <si>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</si>
  <si>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</si>
  <si>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</si>
  <si>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</si>
  <si>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</si>
  <si>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</si>
  <si>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</si>
  <si>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</si>
  <si>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</si>
  <si>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</si>
  <si>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</si>
  <si>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</si>
  <si>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</si>
  <si>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</si>
  <si>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</si>
  <si>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</si>
  <si>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</si>
  <si>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</si>
  <si>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</si>
  <si>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</si>
  <si>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</si>
  <si>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</si>
  <si>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</si>
  <si>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</si>
  <si>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</si>
  <si>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</si>
  <si>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</si>
  <si>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</si>
  <si>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</si>
  <si>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</si>
  <si>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</si>
  <si>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</si>
  <si>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</si>
  <si>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</si>
  <si>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</si>
  <si>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</si>
  <si>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</si>
  <si>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</si>
  <si>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</si>
  <si>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</si>
  <si>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</si>
  <si>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</si>
  <si>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</si>
  <si>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</si>
  <si>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</si>
  <si>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</si>
  <si>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</si>
  <si>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</si>
  <si>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</si>
  <si>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</si>
  <si>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</si>
  <si>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</si>
  <si>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</si>
  <si>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</si>
  <si>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</si>
  <si>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</si>
  <si>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</si>
  <si>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</si>
  <si>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</si>
  <si>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</si>
  <si>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</si>
  <si>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</si>
  <si>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</si>
  <si>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</si>
  <si>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</si>
  <si>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</si>
  <si>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</si>
  <si>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</si>
  <si>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</si>
  <si>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</si>
  <si>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</si>
  <si>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</si>
  <si>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</si>
  <si>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</si>
  <si>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</si>
  <si>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</si>
  <si>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</si>
  <si>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</si>
  <si>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</si>
  <si>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</si>
  <si>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</si>
  <si>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</si>
  <si>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</si>
  <si>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</si>
  <si>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</si>
  <si>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</si>
  <si>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</si>
  <si>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</si>
  <si>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</si>
  <si>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</si>
  <si>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</si>
  <si>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</si>
  <si>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</si>
  <si>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</si>
  <si>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</si>
  <si>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</si>
  <si>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</si>
  <si>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</si>
  <si>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</si>
  <si>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</si>
  <si>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</si>
  <si>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</si>
  <si>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</si>
  <si>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</si>
  <si>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</si>
  <si>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</si>
  <si>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</si>
  <si>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</si>
  <si>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</si>
  <si>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</si>
  <si>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</si>
  <si>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</si>
  <si>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</si>
  <si>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</si>
  <si>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</si>
  <si>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</si>
  <si>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</si>
  <si>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</si>
  <si>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</si>
  <si>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</si>
  <si>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</si>
  <si>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</si>
  <si>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</si>
  <si>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</si>
  <si>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</si>
  <si>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</si>
  <si>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</si>
  <si>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</si>
  <si>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</si>
  <si>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</si>
  <si>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</si>
  <si>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</si>
  <si>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</si>
  <si>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</si>
  <si>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</si>
  <si>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</si>
  <si>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</si>
  <si>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</si>
  <si>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</si>
  <si>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</si>
  <si>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</si>
  <si>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</si>
  <si>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</si>
  <si>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</si>
  <si>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</si>
  <si>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</si>
  <si>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</si>
  <si>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</si>
  <si>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</si>
  <si>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</si>
  <si>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</si>
  <si>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</si>
  <si>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</si>
  <si>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</si>
  <si>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</si>
  <si>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</si>
  <si>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</si>
  <si>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</si>
  <si>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</si>
  <si>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</si>
  <si>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</si>
  <si>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</si>
  <si>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</si>
  <si>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</si>
  <si>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</si>
  <si>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</si>
  <si>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</si>
  <si>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</si>
  <si>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</si>
  <si>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</si>
  <si>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</si>
  <si>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</si>
  <si>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</si>
  <si>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</si>
  <si>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</si>
  <si>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</si>
  <si>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</si>
  <si>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</si>
  <si>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</si>
  <si>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</si>
  <si>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</si>
  <si>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</si>
  <si>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</si>
  <si>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</si>
  <si>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</si>
  <si>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</si>
  <si>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</si>
  <si>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</si>
  <si>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</si>
  <si>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</si>
  <si>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</si>
  <si>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</si>
  <si>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</si>
  <si>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</si>
  <si>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</si>
  <si>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</si>
  <si>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</si>
  <si>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</si>
  <si>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</si>
  <si>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</si>
  <si>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</si>
  <si>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</si>
  <si>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</si>
  <si>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</si>
  <si>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</si>
  <si>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</si>
  <si>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</si>
  <si>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</si>
  <si>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</si>
  <si>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</si>
  <si>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</si>
  <si>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</si>
  <si>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</si>
  <si>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</si>
  <si>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</si>
  <si>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</si>
  <si>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</si>
  <si>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</si>
  <si>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</si>
  <si>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</si>
  <si>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</si>
  <si>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</si>
  <si>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</si>
  <si>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</si>
  <si>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</si>
  <si>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</si>
  <si>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</si>
  <si>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</si>
  <si>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</si>
  <si>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</si>
  <si>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</si>
  <si>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</si>
  <si>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</si>
  <si>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</si>
  <si>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</si>
  <si>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</si>
  <si>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</si>
  <si>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</si>
  <si>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</si>
  <si>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</si>
  <si>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</si>
  <si>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</si>
  <si>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</si>
  <si>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</si>
  <si>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</si>
  <si>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</si>
  <si>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</si>
  <si>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</si>
  <si>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</si>
  <si>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</si>
  <si>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</si>
  <si>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</si>
  <si>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</si>
  <si>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</si>
  <si>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</si>
  <si>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</si>
  <si>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</si>
  <si>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</si>
  <si>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</si>
  <si>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</si>
  <si>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</si>
  <si>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</si>
  <si>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</si>
  <si>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</si>
  <si>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</si>
  <si>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</si>
  <si>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</si>
  <si>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</si>
  <si>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</si>
  <si>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</si>
  <si>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</si>
  <si>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</si>
  <si>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</si>
  <si>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</si>
  <si>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</si>
  <si>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</si>
  <si>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</si>
  <si>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</si>
  <si>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</si>
  <si>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</si>
  <si>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</si>
  <si>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</si>
  <si>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</si>
  <si>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</si>
  <si>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</si>
  <si>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</si>
  <si>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</si>
  <si>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</si>
  <si>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</si>
  <si>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</si>
  <si>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</si>
  <si>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</si>
  <si>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</si>
  <si>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</si>
  <si>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</si>
  <si>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</si>
  <si>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</si>
  <si>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</si>
  <si>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</si>
  <si>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</si>
  <si>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</si>
  <si>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</si>
  <si>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</si>
  <si>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</si>
  <si>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</si>
  <si>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</si>
  <si>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</si>
  <si>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</si>
  <si>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</si>
  <si>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</si>
  <si>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</si>
  <si>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</si>
  <si>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</si>
  <si>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</si>
  <si>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</si>
  <si>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</si>
  <si>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</si>
  <si>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</si>
  <si>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</si>
  <si>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</si>
  <si>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</si>
  <si>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</si>
  <si>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</si>
  <si>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</si>
  <si>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</si>
  <si>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</si>
  <si>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</si>
  <si>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</si>
  <si>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</si>
  <si>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</si>
  <si>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</si>
  <si>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</si>
  <si>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</si>
  <si>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</si>
  <si>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</si>
  <si>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</si>
  <si>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</si>
  <si>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</si>
  <si>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</si>
  <si>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</si>
  <si>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</si>
  <si>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</si>
  <si>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</si>
  <si>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</si>
  <si>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</si>
  <si>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</si>
  <si>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</si>
  <si>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</si>
  <si>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</si>
  <si>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</si>
  <si>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</si>
  <si>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</si>
  <si>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</si>
  <si>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</si>
  <si>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</si>
  <si>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</si>
  <si>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</si>
  <si>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</si>
  <si>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</si>
  <si>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</si>
  <si>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</si>
  <si>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</si>
  <si>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</si>
  <si>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</si>
  <si>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</si>
  <si>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</si>
  <si>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</si>
  <si>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</si>
  <si>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</si>
  <si>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</si>
  <si>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</si>
  <si>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</si>
  <si>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</si>
  <si>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</si>
  <si>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</si>
  <si>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</si>
  <si>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</si>
  <si>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</si>
  <si>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</si>
  <si>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</si>
  <si>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</si>
  <si>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</si>
  <si>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</si>
  <si>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</si>
  <si>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</si>
  <si>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</si>
  <si>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</si>
  <si>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</si>
  <si>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</si>
  <si>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</si>
  <si>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</si>
  <si>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</si>
  <si>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</si>
  <si>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</si>
  <si>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</si>
  <si>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</si>
  <si>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</si>
  <si>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</si>
  <si>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</si>
  <si>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</si>
  <si>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</si>
  <si>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</si>
  <si>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</si>
  <si>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</si>
  <si>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</si>
  <si>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</si>
  <si>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</si>
  <si>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</si>
  <si>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</si>
  <si>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</si>
  <si>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</si>
  <si>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</si>
  <si>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</si>
  <si>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</si>
  <si>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</si>
  <si>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</si>
  <si>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</si>
  <si>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</si>
  <si>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</si>
  <si>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</si>
  <si>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</si>
  <si>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</si>
  <si>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</si>
  <si>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</si>
  <si>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</si>
  <si>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</si>
  <si>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</si>
  <si>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</si>
  <si>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</si>
  <si>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</si>
  <si>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</si>
  <si>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</si>
  <si>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</si>
  <si>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</si>
  <si>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</si>
  <si>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</si>
  <si>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</si>
  <si>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</si>
  <si>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</si>
  <si>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</si>
  <si>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</si>
  <si>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</si>
  <si>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</si>
  <si>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</si>
  <si>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</si>
  <si>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</si>
  <si>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</si>
  <si>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</si>
  <si>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</si>
  <si>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</si>
  <si>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</si>
  <si>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</si>
  <si>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</si>
  <si>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</si>
  <si>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</si>
  <si>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</si>
  <si>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</si>
  <si>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</si>
  <si>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</si>
  <si>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</si>
  <si>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</si>
  <si>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</si>
  <si>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</si>
  <si>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</si>
  <si>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</si>
  <si>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</si>
  <si>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</si>
  <si>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</si>
  <si>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</si>
  <si>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</si>
  <si>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</si>
  <si>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</si>
  <si>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</si>
  <si>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</si>
  <si>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</si>
  <si>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</si>
  <si>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</si>
  <si>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</si>
  <si>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</si>
  <si>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</si>
  <si>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</si>
  <si>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</si>
  <si>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</si>
  <si>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</si>
  <si>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</si>
  <si>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</si>
  <si>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</si>
  <si>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</si>
  <si>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</si>
  <si>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</si>
  <si>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</si>
  <si>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</si>
  <si>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</si>
  <si>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</si>
  <si>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</si>
  <si>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</si>
  <si>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</si>
  <si>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</si>
  <si>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</si>
  <si>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</si>
  <si>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</si>
  <si>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</si>
  <si>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</si>
  <si>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</si>
  <si>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</si>
  <si>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</si>
  <si>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</si>
  <si>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</si>
  <si>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</si>
  <si>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</si>
  <si>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</si>
  <si>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</si>
  <si>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</si>
  <si>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</si>
  <si>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</si>
  <si>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</si>
  <si>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</si>
  <si>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</si>
  <si>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</si>
  <si>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</si>
  <si>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</si>
  <si>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</si>
  <si>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</si>
  <si>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</si>
  <si>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</si>
  <si>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</si>
  <si>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</si>
  <si>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</si>
  <si>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</si>
  <si>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</si>
  <si>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</si>
  <si>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</si>
  <si>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</si>
  <si>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</si>
  <si>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</si>
  <si>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</si>
  <si>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</si>
  <si>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</si>
  <si>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</si>
  <si>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</si>
  <si>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</si>
  <si>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</si>
  <si>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</si>
  <si>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</si>
  <si>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</si>
  <si>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</si>
  <si>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</si>
  <si>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</si>
  <si>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</si>
  <si>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</si>
  <si>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</si>
  <si>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</si>
  <si>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</si>
  <si>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</si>
  <si>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</si>
  <si>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</si>
  <si>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</si>
  <si>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</si>
  <si>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</si>
  <si>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</si>
  <si>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</si>
  <si>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</si>
  <si>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</si>
  <si>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</si>
  <si>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</si>
  <si>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</si>
  <si>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</si>
  <si>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</si>
  <si>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</si>
  <si>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</si>
  <si>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</si>
  <si>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</si>
  <si>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</si>
  <si>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</si>
  <si>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</si>
  <si>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</si>
  <si>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</si>
  <si>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</si>
  <si>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</si>
  <si>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</si>
  <si>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</si>
  <si>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</si>
  <si>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</si>
  <si>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</si>
  <si>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</si>
  <si>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</si>
  <si>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</si>
  <si>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</si>
  <si>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</si>
  <si>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</si>
  <si>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</si>
  <si>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</si>
  <si>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</si>
  <si>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</si>
  <si>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</si>
  <si>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</si>
  <si>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</si>
  <si>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</si>
  <si>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</si>
  <si>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</si>
  <si>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</si>
  <si>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</si>
  <si>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</si>
  <si>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</si>
  <si>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</si>
  <si>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</si>
  <si>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</si>
  <si>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</si>
  <si>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</si>
  <si>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</si>
  <si>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</si>
  <si>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</si>
  <si>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</si>
  <si>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</si>
  <si>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</si>
  <si>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</si>
  <si>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</si>
  <si>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</si>
  <si>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</si>
  <si>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</si>
  <si>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</si>
  <si>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</si>
  <si>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</si>
  <si>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</si>
  <si>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</si>
  <si>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</si>
  <si>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</si>
  <si>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</si>
  <si>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</si>
  <si>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</si>
  <si>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</si>
  <si>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</si>
  <si>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</si>
  <si>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</si>
  <si>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</si>
  <si>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</si>
  <si>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</si>
  <si>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</si>
  <si>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</si>
  <si>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</si>
  <si>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</si>
  <si>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</si>
  <si>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</si>
  <si>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</si>
  <si>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</si>
  <si>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</si>
  <si>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</si>
  <si>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</si>
  <si>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</si>
  <si>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</si>
  <si>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</si>
  <si>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</si>
  <si>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</si>
  <si>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</si>
  <si>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</si>
  <si>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</si>
  <si>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</si>
  <si>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</si>
  <si>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</si>
  <si>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</si>
  <si>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</si>
  <si>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</si>
  <si>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</si>
  <si>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</si>
  <si>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</si>
  <si>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</si>
  <si>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</si>
  <si>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</si>
  <si>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</si>
  <si>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</si>
  <si>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</si>
  <si>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</si>
  <si>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</si>
  <si>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</si>
  <si>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</si>
  <si>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</si>
  <si>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</si>
  <si>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</si>
  <si>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</si>
  <si>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</si>
  <si>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</si>
  <si>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</si>
  <si>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</si>
  <si>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</si>
  <si>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</si>
  <si>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</si>
  <si>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</si>
  <si>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</si>
  <si>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</si>
  <si>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</si>
  <si>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</si>
  <si>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</si>
  <si>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</si>
  <si>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</si>
  <si>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</si>
  <si>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</si>
  <si>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</si>
  <si>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</si>
  <si>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</si>
  <si>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</si>
  <si>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</si>
  <si>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</si>
  <si>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</si>
  <si>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</si>
  <si>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</si>
  <si>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</si>
  <si>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</si>
  <si>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</si>
  <si>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</si>
  <si>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</si>
  <si>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</si>
  <si>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</si>
  <si>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</si>
  <si>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</si>
  <si>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</si>
  <si>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</si>
  <si>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</si>
  <si>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</si>
  <si>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</si>
  <si>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</si>
  <si>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</si>
  <si>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</si>
  <si>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</si>
  <si>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</si>
  <si>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</si>
  <si>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</si>
  <si>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</si>
  <si>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</si>
  <si>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</si>
  <si>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</si>
  <si>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</si>
  <si>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</si>
  <si>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</si>
  <si>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</si>
  <si>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</si>
  <si>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</si>
  <si>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</si>
  <si>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</si>
  <si>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</si>
  <si>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</si>
  <si>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</si>
  <si>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</si>
  <si>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</si>
  <si>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</si>
  <si>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</si>
  <si>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</si>
  <si>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</si>
  <si>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</si>
  <si>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</si>
  <si>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</si>
  <si>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</si>
  <si>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</si>
  <si>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</si>
  <si>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</si>
  <si>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</si>
  <si>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</si>
  <si>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</si>
  <si>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</si>
  <si>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</si>
  <si>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</si>
  <si>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</si>
  <si>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</si>
  <si>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</si>
  <si>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</si>
  <si>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</si>
  <si>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</si>
  <si>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</si>
  <si>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</si>
  <si>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</si>
  <si>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</si>
  <si>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</si>
  <si>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</si>
  <si>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</si>
  <si>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</si>
  <si>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</si>
  <si>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</si>
  <si>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</si>
  <si>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</si>
  <si>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</si>
  <si>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</si>
  <si>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</si>
  <si>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</si>
  <si>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</si>
  <si>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</si>
  <si>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</si>
  <si>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</si>
  <si>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</si>
  <si>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</si>
  <si>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</si>
  <si>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</si>
  <si>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</si>
  <si>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</si>
  <si>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</si>
  <si>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</si>
  <si>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</si>
  <si>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</si>
  <si>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</si>
  <si>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</si>
  <si>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</si>
  <si>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</si>
  <si>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</si>
  <si>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</si>
  <si>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</si>
  <si>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</si>
  <si>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</si>
  <si>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</si>
  <si>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</si>
  <si>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</si>
  <si>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</si>
  <si>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</si>
  <si>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</si>
  <si>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</si>
  <si>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</si>
  <si>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</si>
  <si>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</si>
  <si>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</si>
  <si>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</si>
  <si>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</si>
  <si>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</si>
  <si>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</si>
  <si>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</si>
  <si>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</si>
  <si>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</si>
  <si>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</si>
  <si>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</si>
  <si>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</si>
  <si>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</si>
  <si>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</si>
  <si>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</si>
  <si>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</si>
  <si>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</si>
  <si>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</si>
  <si>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</si>
  <si>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</si>
  <si>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</si>
  <si>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</si>
  <si>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</si>
  <si>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</si>
  <si>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</si>
  <si>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</si>
  <si>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</si>
  <si>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</si>
  <si>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</si>
  <si>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</si>
  <si>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</si>
  <si>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</si>
  <si>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</si>
  <si>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</si>
  <si>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</si>
  <si>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</si>
  <si>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</si>
  <si>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</si>
  <si>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</si>
  <si>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</si>
  <si>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</si>
  <si>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</si>
  <si>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</si>
  <si>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</si>
  <si>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</si>
  <si>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</si>
  <si>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</si>
  <si>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</si>
  <si>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</si>
  <si>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</si>
  <si>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</si>
  <si>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</si>
  <si>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</si>
  <si>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</si>
  <si>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</si>
  <si>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</si>
  <si>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</si>
  <si>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</si>
  <si>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</si>
  <si>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</si>
  <si>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</si>
  <si>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</si>
  <si>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</si>
  <si>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</si>
  <si>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</si>
  <si>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</si>
  <si>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</si>
  <si>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</si>
  <si>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</si>
  <si>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</si>
  <si>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</si>
  <si>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</si>
  <si>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</si>
  <si>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</si>
  <si>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</si>
  <si>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</si>
  <si>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</si>
  <si>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</si>
  <si>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</si>
  <si>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</si>
  <si>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</si>
  <si>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</si>
  <si>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</si>
  <si>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</si>
  <si>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</si>
  <si>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</si>
  <si>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</si>
  <si>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</si>
  <si>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</si>
  <si>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</si>
  <si>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</si>
  <si>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</si>
  <si>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</si>
  <si>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</si>
  <si>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</si>
  <si>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</si>
  <si>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</si>
  <si>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</si>
  <si>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</si>
  <si>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</si>
  <si>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</si>
  <si>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</si>
  <si>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</si>
  <si>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</si>
  <si>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</si>
  <si>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</si>
  <si>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</si>
  <si>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</si>
  <si>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</si>
  <si>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</si>
  <si>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</si>
  <si>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</si>
  <si>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</si>
  <si>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</si>
  <si>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</si>
  <si>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</si>
  <si>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</si>
  <si>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</si>
  <si>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</si>
  <si>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</si>
  <si>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</si>
  <si>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</si>
  <si>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</si>
  <si>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</si>
  <si>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</si>
  <si>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</si>
  <si>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</si>
  <si>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</si>
  <si>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</si>
  <si>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</si>
  <si>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</si>
  <si>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</si>
  <si>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</si>
  <si>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</si>
  <si>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</si>
  <si>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</si>
  <si>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</si>
  <si>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</si>
  <si>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</si>
  <si>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</si>
  <si>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</si>
  <si>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</si>
  <si>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</si>
  <si>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</si>
  <si>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</si>
  <si>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</si>
  <si>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</si>
  <si>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</si>
  <si>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</si>
  <si>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</si>
  <si>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</si>
  <si>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</si>
  <si>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</si>
  <si>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</si>
  <si>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</si>
  <si>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</si>
  <si>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</si>
  <si>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</si>
  <si>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</si>
  <si>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</si>
  <si>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</si>
  <si>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</si>
  <si>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</si>
  <si>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</si>
  <si>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</si>
  <si>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</si>
  <si>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</si>
  <si>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</si>
  <si>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</si>
  <si>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</si>
  <si>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</si>
  <si>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</si>
  <si>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</si>
  <si>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</si>
  <si>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</si>
  <si>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</si>
  <si>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</si>
  <si>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</si>
  <si>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</si>
  <si>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</si>
  <si>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</si>
  <si>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</si>
  <si>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</si>
  <si>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</si>
  <si>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</si>
  <si>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</si>
  <si>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</si>
  <si>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</si>
  <si>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</si>
  <si>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</si>
  <si>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</si>
  <si>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</si>
  <si>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</si>
  <si>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</si>
  <si>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</si>
  <si>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</si>
  <si>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</si>
  <si>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</si>
  <si>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</si>
  <si>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</si>
  <si>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</si>
  <si>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</si>
  <si>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</si>
  <si>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</si>
  <si>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</si>
  <si>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</si>
  <si>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</si>
  <si>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</si>
  <si>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</si>
  <si>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</si>
  <si>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</si>
  <si>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</si>
  <si>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</si>
  <si>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</si>
  <si>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</si>
  <si>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</si>
  <si>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</si>
  <si>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</si>
  <si>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</si>
  <si>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</si>
  <si>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</si>
  <si>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</si>
  <si>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</si>
  <si>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</si>
  <si>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</si>
  <si>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</si>
  <si>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</si>
  <si>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</si>
  <si>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</si>
  <si>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</si>
  <si>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</si>
  <si>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</si>
  <si>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</si>
  <si>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</si>
  <si>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</si>
  <si>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</si>
  <si>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</si>
  <si>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</si>
  <si>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</si>
  <si>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</si>
  <si>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</si>
  <si>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</si>
  <si>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</si>
  <si>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</si>
  <si>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</si>
  <si>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</si>
  <si>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</si>
  <si>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</si>
  <si>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</si>
  <si>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</si>
  <si>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</si>
  <si>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</si>
  <si>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</si>
  <si>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</si>
  <si>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</si>
  <si>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</si>
  <si>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</si>
  <si>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</si>
  <si>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</si>
  <si>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</si>
  <si>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</si>
  <si>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</si>
  <si>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</si>
  <si>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</si>
  <si>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</si>
  <si>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</si>
  <si>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</si>
  <si>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</si>
  <si>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</si>
  <si>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</si>
  <si>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</si>
  <si>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</si>
  <si>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</si>
  <si>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</si>
  <si>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</si>
  <si>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</si>
  <si>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</si>
  <si>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</si>
  <si>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</si>
  <si>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</si>
  <si>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</si>
  <si>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</si>
  <si>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</si>
  <si>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</si>
  <si>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</si>
  <si>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</si>
  <si>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</si>
  <si>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</si>
  <si>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</si>
  <si>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</si>
  <si>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</si>
  <si>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</si>
  <si>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</si>
  <si>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</si>
  <si>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</si>
  <si>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</si>
  <si>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</si>
  <si>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</si>
  <si>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</si>
  <si>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</si>
  <si>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</si>
  <si>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</si>
  <si>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</si>
  <si>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</si>
  <si>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</si>
  <si>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</si>
  <si>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</si>
  <si>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</si>
  <si>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</si>
  <si>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</si>
  <si>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</si>
  <si>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</si>
  <si>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</si>
  <si>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</si>
  <si>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</si>
  <si>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</si>
  <si>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</si>
  <si>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</si>
  <si>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</si>
  <si>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</si>
  <si>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</si>
  <si>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</si>
  <si>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</si>
  <si>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</si>
  <si>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</si>
  <si>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</si>
  <si>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</si>
  <si>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</si>
  <si>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</si>
  <si>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</si>
  <si>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</si>
  <si>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</si>
  <si>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</si>
  <si>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</si>
  <si>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</si>
  <si>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</si>
  <si>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</si>
  <si>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</si>
  <si>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</si>
  <si>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</si>
  <si>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</si>
  <si>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</si>
  <si>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</si>
  <si>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</si>
  <si>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</si>
  <si>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</si>
  <si>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</si>
  <si>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</si>
  <si>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</si>
  <si>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</si>
  <si>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</si>
  <si>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</si>
  <si>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</si>
  <si>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</si>
  <si>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</si>
  <si>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</si>
  <si>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</si>
  <si>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</si>
  <si>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</si>
  <si>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</si>
  <si>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</si>
  <si>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</si>
  <si>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</si>
  <si>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</si>
  <si>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</si>
  <si>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</si>
  <si>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</si>
  <si>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</si>
  <si>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</si>
  <si>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</si>
  <si>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</si>
  <si>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</si>
  <si>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</si>
  <si>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</si>
  <si>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</si>
  <si>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</si>
  <si>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</si>
  <si>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</si>
  <si>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</si>
  <si>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</si>
  <si>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</si>
  <si>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</si>
  <si>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</si>
  <si>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</si>
  <si>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</si>
  <si>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</si>
  <si>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</si>
  <si>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</si>
  <si>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</si>
  <si>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</si>
  <si>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</si>
  <si>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</si>
  <si>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</si>
  <si>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</si>
  <si>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</si>
  <si>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</si>
  <si>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</si>
  <si>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</si>
  <si>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</si>
  <si>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</si>
  <si>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</si>
  <si>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</si>
  <si>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</si>
  <si>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</si>
  <si>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</si>
  <si>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</si>
  <si>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</si>
  <si>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</si>
  <si>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</si>
  <si>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</si>
  <si>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</si>
  <si>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</si>
  <si>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</si>
  <si>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</si>
  <si>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</si>
  <si>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</si>
  <si>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</si>
  <si>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</si>
  <si>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</si>
  <si>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</si>
  <si>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</si>
  <si>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</si>
  <si>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</si>
  <si>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</si>
  <si>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</si>
  <si>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</si>
  <si>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</si>
  <si>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</si>
  <si>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</si>
  <si>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</si>
  <si>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</si>
  <si>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</si>
  <si>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</si>
  <si>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</si>
  <si>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</si>
  <si>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</si>
  <si>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</si>
  <si>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</si>
  <si>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</si>
  <si>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</si>
  <si>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</si>
  <si>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</si>
  <si>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</si>
  <si>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</si>
  <si>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</si>
  <si>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</si>
  <si>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</si>
  <si>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</si>
  <si>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</si>
  <si>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</si>
  <si>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</si>
  <si>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</si>
  <si>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</si>
  <si>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</si>
  <si>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</si>
  <si>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</si>
  <si>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</si>
  <si>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</si>
  <si>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</si>
  <si>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</si>
  <si>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</si>
  <si>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</si>
  <si>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</si>
  <si>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</si>
  <si>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</si>
  <si>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</si>
  <si>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</si>
  <si>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</si>
  <si>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</si>
  <si>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</si>
  <si>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</si>
  <si>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</si>
  <si>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</si>
  <si>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</si>
  <si>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</si>
  <si>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</si>
  <si>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</si>
  <si>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</si>
  <si>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</si>
  <si>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</si>
  <si>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</si>
  <si>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</si>
  <si>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</si>
  <si>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</si>
  <si>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</si>
  <si>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</si>
  <si>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</si>
  <si>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</si>
  <si>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</si>
  <si>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</si>
  <si>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</si>
  <si>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</si>
  <si>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</si>
  <si>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</si>
  <si>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</si>
  <si>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</si>
  <si>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</si>
  <si>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</si>
  <si>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</si>
  <si>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</si>
  <si>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</si>
  <si>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</si>
  <si>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</si>
  <si>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</si>
  <si>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</si>
  <si>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</si>
  <si>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</si>
  <si>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</si>
  <si>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</si>
  <si>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</si>
  <si>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</si>
  <si>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</si>
  <si>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</si>
  <si>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</si>
  <si>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</si>
  <si>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</si>
  <si>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</si>
  <si>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</si>
  <si>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</si>
  <si>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</si>
  <si>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</si>
  <si>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</si>
  <si>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</si>
  <si>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</si>
  <si>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</si>
  <si>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</si>
  <si>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</si>
  <si>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</si>
  <si>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</si>
  <si>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</si>
  <si>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</si>
  <si>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</si>
  <si>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</si>
  <si>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</si>
  <si>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</si>
  <si>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</si>
  <si>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</si>
  <si>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</si>
  <si>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</si>
  <si>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</si>
  <si>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</si>
  <si>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</si>
  <si>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</si>
  <si>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</si>
  <si>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</si>
  <si>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</si>
  <si>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</si>
  <si>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</si>
  <si>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</si>
  <si>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</si>
  <si>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</si>
  <si>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</si>
  <si>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</si>
  <si>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</si>
  <si>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</si>
  <si>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</si>
  <si>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</si>
  <si>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</si>
  <si>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</si>
  <si>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</si>
  <si>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</si>
  <si>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</si>
  <si>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</si>
  <si>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</si>
  <si>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</si>
  <si>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</si>
  <si>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</si>
  <si>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</si>
  <si>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</si>
  <si>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</si>
  <si>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</si>
  <si>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</si>
  <si>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</si>
  <si>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</si>
  <si>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</si>
  <si>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</si>
  <si>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</si>
  <si>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</si>
  <si>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</si>
  <si>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</si>
  <si>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</si>
  <si>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</si>
  <si>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</si>
  <si>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</si>
  <si>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</si>
  <si>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</si>
  <si>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</si>
  <si>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</si>
  <si>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</si>
  <si>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</si>
  <si>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</si>
  <si>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</si>
  <si>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</si>
  <si>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</si>
  <si>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</si>
  <si>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</si>
  <si>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</si>
  <si>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</si>
  <si>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</si>
  <si>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</si>
  <si>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</si>
  <si>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</si>
  <si>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</si>
  <si>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</si>
  <si>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</si>
  <si>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</si>
  <si>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</si>
  <si>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</si>
  <si>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</si>
  <si>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</si>
  <si>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</si>
  <si>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</si>
  <si>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</si>
  <si>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</si>
  <si>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</si>
  <si>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</si>
  <si>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</si>
  <si>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</si>
  <si>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</si>
  <si>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</si>
  <si>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</si>
  <si>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</si>
  <si>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</si>
  <si>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</si>
  <si>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</si>
  <si>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</si>
  <si>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</si>
  <si>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</si>
  <si>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</si>
  <si>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</si>
  <si>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</si>
  <si>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</si>
  <si>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</si>
  <si>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</si>
  <si>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</si>
  <si>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</si>
  <si>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</si>
  <si>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</si>
  <si>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</si>
  <si>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</si>
  <si>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</si>
  <si>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</si>
  <si>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</si>
  <si>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</si>
  <si>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</si>
  <si>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</si>
  <si>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</si>
  <si>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</si>
  <si>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</si>
  <si>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</si>
  <si>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</si>
  <si>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</si>
  <si>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</si>
  <si>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</si>
  <si>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</si>
  <si>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</si>
  <si>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</si>
  <si>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</si>
  <si>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</si>
  <si>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</si>
  <si>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</si>
  <si>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</si>
  <si>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</si>
  <si>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</si>
  <si>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</si>
  <si>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</si>
  <si>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</si>
  <si>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</si>
  <si>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</si>
  <si>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</si>
  <si>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</si>
  <si>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</si>
  <si>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</si>
  <si>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</si>
  <si>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</si>
  <si>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</si>
  <si>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</si>
  <si>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</si>
  <si>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</si>
  <si>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</si>
  <si>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</si>
  <si>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</si>
  <si>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</si>
  <si>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</si>
  <si>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</si>
  <si>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</si>
  <si>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</si>
  <si>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</si>
  <si>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</si>
  <si>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</si>
  <si>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</si>
  <si>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</si>
  <si>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</si>
  <si>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</si>
  <si>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</si>
  <si>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</si>
  <si>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</si>
  <si>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</si>
  <si>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</si>
  <si>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</si>
  <si>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</si>
  <si>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</si>
  <si>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</si>
  <si>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</si>
  <si>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</si>
  <si>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</si>
  <si>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</si>
  <si>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</si>
  <si>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</si>
  <si>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</si>
  <si>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</si>
  <si>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</si>
  <si>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</si>
  <si>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</si>
  <si>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</si>
  <si>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</si>
  <si>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</si>
  <si>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</si>
  <si>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</si>
  <si>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</si>
  <si>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</si>
  <si>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</si>
  <si>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</si>
  <si>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</si>
  <si>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</si>
  <si>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</si>
  <si>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</si>
  <si>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</si>
  <si>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</si>
  <si>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</si>
  <si>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</si>
  <si>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</si>
  <si>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</si>
  <si>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</si>
  <si>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</si>
  <si>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</si>
  <si>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</si>
  <si>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</si>
  <si>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</si>
  <si>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</si>
  <si>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</si>
  <si>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</si>
  <si>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</si>
  <si>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</si>
  <si>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</si>
  <si>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</si>
  <si>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</si>
  <si>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</si>
  <si>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</si>
  <si>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</si>
  <si>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</si>
  <si>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</si>
  <si>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</si>
  <si>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</si>
  <si>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</si>
  <si>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</si>
  <si>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</si>
  <si>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</si>
  <si>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</si>
  <si>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</si>
  <si>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</si>
  <si>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</si>
  <si>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</si>
  <si>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</si>
  <si>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</si>
  <si>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</si>
  <si>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</si>
  <si>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</si>
  <si>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</si>
  <si>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</si>
  <si>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</si>
  <si>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</si>
  <si>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</si>
  <si>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</si>
  <si>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</si>
  <si>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</si>
  <si>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</si>
  <si>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</si>
  <si>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</si>
  <si>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</si>
  <si>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</si>
  <si>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</si>
  <si>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</si>
  <si>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</si>
  <si>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</si>
  <si>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</si>
  <si>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</si>
  <si>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</si>
  <si>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</si>
  <si>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</si>
  <si>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</si>
  <si>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</si>
  <si>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</si>
  <si>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</si>
  <si>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</si>
  <si>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</si>
  <si>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</si>
  <si>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</si>
  <si>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</si>
  <si>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</si>
  <si>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</si>
  <si>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</si>
  <si>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</si>
  <si>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</si>
  <si>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</si>
  <si>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</si>
  <si>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</si>
  <si>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</si>
  <si>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</si>
  <si>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</si>
  <si>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</si>
  <si>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</si>
  <si>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</si>
  <si>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</si>
  <si>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</si>
  <si>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</si>
  <si>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</si>
  <si>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</si>
  <si>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</si>
  <si>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</si>
  <si>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</si>
  <si>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</si>
  <si>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</si>
  <si>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</si>
  <si>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</si>
  <si>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</si>
  <si>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</si>
  <si>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</si>
  <si>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</si>
  <si>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</si>
  <si>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</si>
  <si>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</si>
  <si>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</si>
  <si>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</si>
  <si>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</si>
  <si>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</si>
  <si>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</si>
  <si>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</si>
  <si>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</si>
  <si>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</si>
  <si>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</si>
  <si>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</si>
  <si>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</si>
  <si>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</si>
  <si>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</si>
  <si>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</si>
  <si>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</si>
  <si>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</si>
  <si>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</si>
  <si>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</si>
  <si>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</si>
  <si>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</si>
  <si>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</si>
  <si>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</si>
  <si>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</si>
  <si>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</si>
  <si>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</si>
  <si>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</si>
  <si>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</si>
  <si>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</si>
  <si>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</si>
  <si>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</si>
  <si>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</si>
  <si>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</si>
  <si>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</si>
  <si>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</si>
  <si>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</si>
  <si>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</si>
  <si>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</si>
  <si>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</si>
  <si>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</si>
  <si>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</si>
  <si>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</si>
  <si>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</si>
  <si>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</si>
  <si>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</si>
  <si>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</si>
  <si>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</si>
  <si>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</si>
  <si>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</si>
  <si>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</si>
  <si>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</si>
  <si>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</si>
  <si>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</si>
  <si>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</si>
  <si>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</si>
  <si>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</si>
  <si>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</si>
  <si>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</si>
  <si>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</si>
  <si>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</si>
  <si>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</si>
  <si>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</si>
  <si>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</si>
  <si>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</si>
  <si>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</si>
  <si>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</si>
  <si>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</si>
  <si>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</si>
  <si>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</si>
  <si>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</si>
  <si>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</si>
  <si>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</si>
  <si>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</si>
  <si>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</si>
  <si>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</si>
  <si>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</si>
  <si>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</si>
  <si>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</si>
  <si>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</si>
  <si>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</si>
  <si>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</si>
  <si>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</si>
  <si>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</si>
  <si>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</si>
  <si>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</si>
  <si>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</si>
  <si>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</si>
  <si>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</si>
  <si>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</si>
  <si>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</si>
  <si>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</si>
  <si>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</si>
  <si>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</si>
  <si>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</si>
  <si>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</si>
  <si>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</si>
  <si>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</si>
  <si>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</si>
  <si>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</si>
  <si>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</si>
  <si>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</si>
  <si>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</si>
  <si>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</si>
  <si>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</si>
  <si>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</si>
  <si>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</si>
  <si>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</si>
  <si>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</si>
  <si>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</si>
  <si>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</si>
  <si>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</si>
  <si>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</si>
  <si>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</si>
  <si>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</si>
  <si>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</si>
  <si>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</si>
  <si>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</si>
  <si>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</si>
  <si>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</si>
  <si>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</si>
  <si>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</si>
  <si>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</si>
  <si>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</si>
  <si>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</si>
  <si>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</si>
  <si>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</si>
  <si>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</si>
  <si>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</si>
  <si>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</si>
  <si>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</si>
  <si>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</si>
  <si>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</si>
  <si>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</si>
  <si>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</si>
  <si>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</si>
  <si>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</si>
  <si>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</si>
  <si>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</si>
  <si>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</si>
  <si>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</si>
  <si>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</si>
  <si>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</si>
  <si>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</si>
  <si>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</si>
  <si>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</si>
  <si>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</si>
  <si>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</si>
  <si>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</si>
  <si>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</si>
  <si>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</si>
  <si>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</si>
  <si>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</si>
  <si>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</si>
  <si>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</si>
  <si>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</si>
  <si>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</si>
  <si>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</si>
  <si>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</si>
  <si>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</si>
  <si>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</si>
  <si>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</si>
  <si>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</si>
  <si>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</si>
  <si>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</si>
  <si>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</si>
  <si>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</si>
  <si>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</si>
  <si>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</si>
  <si>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</si>
  <si>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</si>
  <si>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</si>
  <si>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</si>
  <si>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</si>
  <si>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</si>
  <si>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</si>
  <si>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</si>
  <si>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</si>
  <si>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</si>
  <si>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</si>
  <si>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</si>
  <si>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</si>
  <si>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</si>
  <si>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</si>
  <si>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</si>
  <si>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</si>
  <si>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</si>
  <si>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</si>
  <si>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</si>
  <si>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</si>
  <si>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</si>
  <si>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</si>
  <si>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</si>
  <si>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</si>
  <si>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</si>
  <si>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</si>
  <si>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</si>
  <si>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</si>
  <si>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</si>
  <si>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</si>
  <si>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</si>
  <si>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</si>
  <si>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</si>
  <si>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</si>
  <si>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</si>
  <si>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</si>
  <si>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</si>
  <si>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</si>
  <si>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</si>
  <si>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</si>
  <si>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</si>
  <si>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</si>
  <si>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</si>
  <si>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</si>
  <si>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</si>
  <si>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</si>
  <si>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</si>
  <si>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</si>
  <si>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</si>
  <si>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</si>
  <si>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</si>
  <si>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</si>
  <si>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</si>
  <si>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</si>
  <si>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</si>
  <si>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</si>
  <si>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</si>
  <si>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</si>
  <si>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</si>
  <si>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</si>
  <si>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</si>
  <si>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</si>
  <si>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</si>
  <si>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</si>
  <si>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</si>
  <si>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</si>
  <si>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</si>
  <si>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</si>
  <si>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</si>
  <si>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</si>
  <si>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</si>
  <si>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</si>
  <si>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</si>
  <si>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</si>
  <si>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</si>
  <si>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</si>
  <si>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</si>
  <si>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</si>
  <si>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</si>
  <si>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</si>
  <si>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</si>
  <si>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</si>
  <si>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</si>
  <si>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</si>
  <si>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</si>
  <si>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</si>
  <si>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</si>
  <si>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</si>
  <si>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</si>
  <si>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</si>
  <si>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</si>
  <si>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</si>
  <si>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</si>
  <si>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</si>
  <si>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</si>
  <si>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</si>
  <si>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</si>
  <si>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</si>
  <si>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</si>
  <si>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</si>
  <si>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</si>
  <si>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</si>
  <si>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</si>
  <si>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</si>
  <si>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</si>
  <si>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</si>
  <si>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</si>
  <si>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</si>
  <si>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</si>
  <si>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</si>
  <si>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</si>
  <si>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</si>
  <si>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</si>
  <si>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</si>
  <si>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</si>
  <si>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</si>
  <si>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</si>
  <si>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</si>
  <si>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</si>
  <si>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</si>
  <si>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</si>
  <si>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</si>
  <si>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</si>
  <si>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</si>
  <si>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</si>
  <si>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</si>
  <si>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</si>
  <si>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</si>
  <si>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</si>
  <si>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</si>
  <si>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</si>
  <si>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</si>
  <si>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</si>
  <si>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</si>
  <si>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</si>
  <si>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</si>
  <si>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</si>
  <si>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</si>
  <si>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</si>
  <si>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</si>
  <si>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</si>
  <si>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</si>
  <si>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</si>
  <si>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</si>
  <si>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</si>
  <si>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</si>
  <si>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</si>
  <si>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</si>
  <si>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</si>
  <si>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</si>
  <si>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</si>
  <si>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</si>
  <si>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</si>
  <si>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</si>
  <si>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</si>
  <si>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</si>
  <si>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</si>
  <si>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</si>
  <si>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</si>
  <si>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</si>
  <si>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</si>
  <si>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</si>
  <si>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</si>
  <si>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</si>
  <si>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</si>
  <si>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</si>
  <si>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</si>
  <si>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</si>
  <si>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</si>
  <si>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</si>
  <si>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</si>
  <si>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</si>
  <si>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</si>
  <si>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</si>
  <si>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</si>
  <si>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</si>
  <si>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</si>
  <si>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</si>
  <si>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</si>
  <si>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</si>
  <si>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</si>
  <si>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</si>
  <si>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</si>
  <si>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</si>
  <si>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</si>
  <si>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</si>
  <si>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</si>
  <si>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</si>
  <si>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</si>
  <si>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</si>
  <si>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</si>
  <si>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</si>
  <si>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</si>
  <si>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</si>
  <si>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</si>
  <si>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</si>
  <si>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</si>
  <si>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</si>
  <si>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</si>
  <si>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</si>
  <si>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</si>
  <si>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</si>
  <si>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</si>
  <si>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</si>
  <si>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</si>
  <si>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</si>
  <si>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</si>
  <si>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</si>
  <si>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</si>
  <si>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</si>
  <si>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</si>
  <si>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</si>
  <si>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</si>
  <si>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</si>
  <si>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</si>
  <si>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</si>
  <si>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</si>
  <si>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</si>
  <si>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</si>
  <si>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</si>
  <si>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</si>
  <si>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</si>
  <si>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</si>
  <si>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</si>
  <si>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</si>
  <si>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</si>
  <si>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</si>
  <si>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</si>
  <si>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</si>
  <si>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</si>
  <si>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</si>
  <si>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</si>
  <si>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</si>
  <si>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</si>
  <si>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</si>
  <si>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</si>
  <si>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</si>
  <si>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</si>
  <si>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</si>
  <si>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</si>
  <si>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</si>
  <si>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</si>
  <si>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</si>
  <si>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</si>
  <si>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</si>
  <si>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</si>
  <si>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</si>
  <si>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</si>
  <si>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</si>
  <si>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</si>
  <si>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</si>
  <si>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</si>
  <si>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</si>
  <si>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</si>
  <si>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</si>
  <si>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</si>
  <si>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</si>
  <si>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</si>
  <si>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</si>
  <si>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</si>
  <si>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</si>
  <si>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</si>
  <si>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</si>
  <si>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</si>
  <si>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</si>
  <si>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</si>
  <si>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</si>
  <si>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</si>
  <si>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</si>
  <si>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</si>
  <si>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</si>
  <si>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</si>
  <si>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</si>
  <si>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</si>
  <si>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</si>
  <si>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</si>
  <si>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</si>
  <si>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</si>
  <si>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</si>
  <si>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</si>
  <si>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</si>
  <si>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</si>
  <si>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</si>
  <si>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</si>
  <si>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</si>
  <si>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</si>
  <si>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</si>
  <si>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</si>
  <si>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</si>
  <si>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</si>
  <si>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</si>
  <si>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</si>
  <si>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</si>
  <si>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</si>
  <si>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</si>
  <si>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</si>
  <si>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</si>
  <si>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</si>
  <si>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</si>
  <si>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</si>
  <si>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</si>
  <si>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</si>
  <si>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</si>
  <si>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</si>
  <si>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</si>
  <si>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</si>
  <si>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</si>
  <si>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</si>
  <si>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</si>
  <si>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</si>
  <si>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</si>
  <si>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</si>
  <si>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</si>
  <si>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</si>
  <si>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</si>
  <si>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</si>
  <si>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</si>
  <si>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</si>
  <si>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</si>
  <si>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</si>
  <si>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</si>
  <si>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</si>
  <si>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</si>
  <si>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</si>
  <si>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</si>
  <si>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</si>
  <si>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</si>
  <si>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</si>
  <si>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</si>
  <si>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</si>
  <si>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</si>
  <si>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</si>
  <si>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</si>
  <si>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</si>
  <si>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</si>
  <si>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</si>
  <si>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</si>
  <si>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</si>
  <si>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</si>
  <si>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</si>
  <si>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</si>
  <si>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</si>
  <si>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</si>
  <si>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</si>
  <si>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</si>
  <si>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</si>
  <si>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</si>
  <si>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</si>
  <si>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</si>
  <si>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</si>
  <si>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</si>
  <si>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</si>
  <si>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</si>
  <si>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</si>
  <si>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</si>
  <si>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</si>
  <si>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</si>
  <si>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</si>
  <si>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</si>
  <si>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</si>
  <si>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</si>
  <si>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</si>
  <si>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</si>
  <si>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</si>
  <si>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</si>
  <si>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</si>
  <si>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</si>
  <si>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</si>
  <si>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</si>
  <si>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</si>
  <si>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</si>
  <si>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</si>
  <si>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</si>
  <si>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</si>
  <si>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</si>
  <si>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</si>
  <si>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</si>
  <si>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</si>
  <si>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</si>
  <si>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</si>
  <si>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</si>
  <si>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</si>
  <si>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</si>
  <si>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</si>
  <si>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</si>
  <si>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</si>
  <si>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</si>
  <si>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</si>
  <si>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</si>
  <si>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</si>
  <si>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</si>
  <si>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</si>
  <si>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</si>
  <si>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</si>
  <si>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</si>
  <si>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</si>
  <si>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</si>
  <si>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</si>
  <si>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</si>
  <si>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</si>
  <si>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</si>
  <si>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</si>
  <si>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</si>
  <si>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</si>
  <si>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</si>
  <si>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</si>
  <si>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</si>
  <si>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</si>
  <si>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</si>
  <si>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</si>
  <si>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</si>
  <si>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</si>
  <si>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</si>
  <si>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</si>
  <si>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</si>
  <si>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</si>
  <si>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</si>
  <si>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</si>
  <si>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</si>
  <si>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</si>
  <si>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</si>
  <si>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</si>
  <si>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</si>
  <si>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</si>
  <si>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</si>
  <si>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</si>
  <si>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</si>
  <si>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</si>
  <si>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</si>
  <si>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</si>
  <si>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</si>
  <si>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</si>
  <si>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</si>
  <si>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</si>
  <si>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</si>
  <si>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</si>
  <si>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</si>
  <si>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</si>
  <si>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</si>
  <si>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</si>
  <si>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</si>
  <si>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</si>
  <si>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</si>
  <si>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</si>
  <si>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</si>
  <si>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</si>
  <si>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</si>
  <si>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</si>
  <si>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</si>
  <si>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</si>
  <si>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</si>
  <si>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</si>
  <si>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</si>
  <si>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</si>
  <si>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</si>
  <si>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</si>
  <si>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</si>
  <si>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</si>
  <si>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</si>
  <si>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</si>
  <si>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</si>
  <si>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</si>
  <si>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</si>
  <si>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</si>
  <si>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</si>
  <si>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</si>
  <si>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</si>
  <si>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</si>
  <si>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</si>
  <si>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</si>
  <si>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</si>
  <si>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</si>
  <si>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</si>
  <si>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</si>
  <si>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</si>
  <si>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</si>
  <si>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</si>
  <si>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</si>
  <si>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</si>
  <si>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</si>
  <si>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</si>
  <si>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</si>
  <si>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</si>
  <si>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</si>
  <si>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</si>
  <si>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</si>
  <si>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</si>
  <si>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</si>
  <si>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</si>
  <si>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</si>
  <si>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</si>
  <si>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</si>
  <si>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</si>
  <si>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</si>
  <si>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</si>
  <si>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</si>
  <si>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</si>
  <si>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</si>
  <si>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</si>
  <si>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</si>
  <si>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</si>
  <si>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</si>
  <si>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</si>
  <si>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</si>
  <si>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</si>
  <si>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</si>
  <si>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</si>
  <si>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</si>
  <si>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</si>
  <si>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</si>
  <si>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</si>
  <si>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</si>
  <si>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</si>
  <si>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</si>
  <si>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</si>
  <si>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</si>
  <si>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</si>
  <si>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</si>
  <si>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</si>
  <si>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</si>
  <si>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</si>
  <si>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</si>
  <si>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</si>
  <si>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</si>
  <si>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</si>
  <si>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</si>
  <si>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</si>
  <si>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</si>
  <si>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</si>
  <si>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</si>
  <si>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</si>
  <si>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</si>
  <si>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</si>
  <si>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</si>
  <si>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</si>
  <si>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</si>
  <si>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</si>
  <si>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</si>
  <si>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</si>
  <si>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</si>
  <si>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</si>
  <si>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</si>
  <si>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</si>
  <si>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</si>
  <si>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</si>
  <si>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</si>
  <si>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</si>
  <si>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</si>
  <si>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</si>
  <si>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</si>
  <si>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</si>
  <si>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</si>
  <si>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</si>
  <si>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</si>
  <si>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</si>
  <si>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</si>
  <si>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</si>
  <si>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</si>
  <si>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</si>
  <si>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</si>
  <si>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</si>
  <si>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</si>
  <si>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</si>
  <si>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</si>
  <si>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</si>
  <si>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</si>
  <si>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</si>
  <si>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</si>
  <si>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</si>
  <si>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</si>
  <si>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</si>
  <si>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</si>
  <si>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</si>
  <si>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</si>
  <si>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</si>
  <si>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</si>
  <si>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</si>
  <si>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</si>
  <si>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</si>
  <si>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</si>
  <si>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</si>
  <si>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</si>
  <si>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</si>
  <si>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</si>
  <si>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</si>
  <si>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</si>
  <si>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</si>
  <si>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</si>
  <si>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</si>
  <si>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</si>
  <si>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</si>
  <si>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</si>
  <si>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</si>
  <si>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</si>
  <si>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</si>
  <si>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</si>
  <si>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</si>
  <si>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</si>
  <si>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</si>
  <si>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</si>
  <si>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</si>
  <si>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</si>
  <si>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</si>
  <si>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</si>
  <si>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</si>
  <si>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</si>
  <si>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</si>
  <si>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</si>
  <si>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</si>
  <si>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</si>
  <si>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</si>
  <si>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</si>
  <si>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</si>
  <si>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</si>
  <si>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</si>
  <si>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</si>
  <si>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</si>
  <si>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</si>
  <si>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</si>
  <si>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</si>
  <si>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</si>
  <si>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</si>
  <si>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</si>
  <si>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</si>
  <si>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</si>
  <si>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</si>
  <si>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</si>
  <si>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</si>
  <si>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</si>
  <si>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</si>
  <si>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</si>
  <si>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</si>
  <si>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</si>
  <si>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</si>
  <si>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</si>
  <si>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</si>
  <si>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</si>
  <si>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</si>
  <si>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</si>
  <si>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</si>
  <si>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</si>
  <si>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</si>
  <si>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</si>
  <si>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</si>
  <si>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</si>
  <si>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</si>
  <si>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</si>
  <si>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</si>
  <si>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</si>
  <si>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</si>
  <si>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</si>
  <si>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</si>
  <si>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</si>
  <si>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</si>
  <si>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</si>
  <si>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</si>
  <si>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</si>
  <si>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</si>
  <si>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</si>
  <si>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</si>
  <si>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</si>
  <si>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</si>
  <si>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</si>
  <si>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</si>
  <si>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</si>
  <si>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</si>
  <si>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</si>
  <si>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</si>
  <si>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</si>
  <si>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</si>
  <si>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</si>
  <si>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</si>
  <si>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</si>
  <si>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</si>
  <si>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</si>
  <si>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</si>
  <si>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</si>
  <si>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</si>
  <si>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</si>
  <si>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</si>
  <si>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</si>
  <si>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</si>
  <si>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</si>
  <si>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</si>
  <si>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</si>
  <si>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</si>
  <si>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</si>
  <si>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</si>
  <si>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</si>
  <si>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</si>
  <si>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</si>
  <si>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</si>
  <si>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</si>
  <si>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</si>
  <si>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</si>
  <si>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</si>
  <si>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</si>
  <si>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</si>
  <si>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</si>
  <si>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</si>
  <si>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</si>
  <si>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</si>
  <si>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</si>
  <si>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</si>
  <si>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</si>
  <si>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</si>
  <si>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</si>
  <si>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</si>
  <si>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</si>
  <si>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</si>
  <si>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</si>
  <si>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</si>
  <si>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</si>
  <si>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</si>
  <si>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</si>
  <si>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</si>
  <si>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</si>
  <si>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</si>
  <si>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</si>
  <si>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</si>
  <si>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</si>
  <si>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</si>
  <si>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</si>
  <si>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</si>
  <si>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</si>
  <si>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</si>
  <si>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</si>
  <si>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</si>
  <si>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</si>
  <si>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</si>
  <si>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</si>
  <si>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</si>
  <si>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</si>
  <si>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</si>
  <si>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</si>
  <si>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</si>
  <si>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</si>
  <si>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</si>
  <si>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</si>
  <si>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</si>
  <si>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</si>
  <si>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</si>
  <si>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</si>
  <si>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</si>
  <si>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</si>
  <si>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</si>
  <si>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</si>
  <si>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</si>
  <si>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</si>
  <si>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</si>
  <si>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</si>
  <si>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</si>
  <si>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</si>
  <si>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</si>
  <si>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</si>
  <si>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</si>
  <si>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</si>
  <si>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</si>
  <si>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</si>
  <si>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</si>
  <si>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</si>
  <si>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</si>
  <si>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</si>
  <si>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</si>
  <si>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</si>
  <si>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</si>
  <si>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</si>
  <si>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</si>
  <si>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</si>
  <si>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</si>
  <si>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</si>
  <si>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</si>
  <si>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</si>
  <si>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</si>
  <si>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</si>
  <si>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</si>
  <si>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</si>
  <si>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</si>
  <si>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</si>
  <si>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</si>
  <si>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</si>
  <si>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</si>
  <si>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</si>
  <si>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</si>
  <si>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</si>
  <si>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</si>
  <si>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</si>
  <si>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</si>
  <si>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</si>
  <si>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</si>
  <si>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</si>
  <si>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</si>
  <si>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</si>
  <si>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</si>
  <si>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</si>
  <si>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</si>
  <si>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</si>
  <si>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</si>
  <si>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</si>
  <si>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</si>
  <si>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</si>
  <si>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</si>
  <si>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</si>
  <si>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</si>
  <si>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</si>
  <si>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</si>
  <si>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</si>
  <si>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</si>
  <si>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</si>
  <si>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</si>
  <si>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</si>
  <si>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</si>
  <si>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</si>
  <si>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</si>
  <si>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</si>
  <si>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</si>
  <si>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</si>
  <si>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</si>
  <si>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</si>
  <si>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</si>
  <si>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</si>
  <si>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</si>
  <si>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</si>
  <si>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</si>
  <si>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</si>
  <si>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</si>
  <si>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</si>
  <si>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</si>
  <si>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</si>
  <si>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</si>
  <si>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</si>
  <si>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</si>
  <si>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</si>
  <si>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</si>
  <si>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</si>
  <si>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</si>
  <si>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</si>
  <si>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</si>
  <si>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</si>
  <si>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</si>
  <si>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</si>
  <si>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</si>
  <si>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</si>
  <si>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</si>
  <si>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</si>
  <si>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</si>
  <si>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</si>
  <si>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</si>
  <si>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</si>
  <si>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</si>
  <si>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</si>
  <si>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</si>
  <si>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</si>
  <si>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</si>
  <si>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</si>
  <si>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</si>
  <si>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</si>
  <si>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</si>
  <si>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</si>
  <si>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</si>
  <si>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</si>
  <si>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</si>
  <si>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</si>
  <si>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</si>
  <si>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</si>
  <si>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</si>
  <si>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</si>
  <si>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</si>
  <si>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</si>
  <si>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</si>
  <si>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</si>
  <si>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</si>
  <si>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</si>
  <si>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</si>
  <si>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</si>
  <si>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</si>
  <si>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</si>
  <si>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</si>
  <si>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</si>
  <si>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</si>
  <si>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</si>
  <si>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</si>
  <si>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</si>
  <si>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</si>
  <si>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</si>
  <si>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</si>
  <si>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</si>
  <si>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</si>
  <si>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</si>
  <si>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</si>
  <si>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</si>
  <si>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</si>
  <si>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</si>
  <si>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</si>
  <si>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</si>
  <si>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</si>
  <si>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</si>
  <si>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</si>
  <si>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</si>
  <si>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</si>
  <si>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</si>
  <si>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</si>
  <si>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</si>
  <si>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</si>
  <si>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</si>
  <si>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</si>
  <si>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</si>
  <si>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</si>
  <si>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</si>
  <si>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</si>
  <si>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</si>
  <si>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</si>
  <si>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</si>
  <si>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</si>
  <si>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</si>
  <si>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</si>
  <si>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</si>
  <si>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</si>
  <si>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</si>
  <si>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</si>
  <si>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</si>
  <si>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</si>
  <si>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</si>
  <si>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</si>
  <si>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</si>
  <si>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</si>
  <si>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</si>
  <si>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</si>
  <si>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</si>
  <si>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</si>
  <si>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</si>
  <si>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</si>
  <si>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</si>
  <si>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</si>
  <si>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</si>
  <si>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</si>
  <si>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</si>
  <si>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</si>
  <si>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</si>
  <si>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</si>
  <si>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</si>
  <si>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</si>
  <si>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</si>
  <si>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</si>
  <si>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</si>
  <si>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</si>
  <si>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</si>
  <si>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</si>
  <si>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</si>
  <si>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</si>
  <si>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</si>
  <si>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</si>
  <si>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</si>
  <si>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</si>
  <si>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</si>
  <si>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</si>
  <si>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</si>
  <si>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</si>
  <si>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</si>
  <si>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</si>
  <si>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</si>
  <si>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</si>
  <si>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</si>
  <si>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</si>
  <si>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</si>
  <si>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</si>
  <si>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</si>
  <si>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</si>
  <si>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</si>
  <si>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</si>
  <si>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</si>
  <si>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</si>
  <si>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</si>
  <si>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</si>
  <si>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</si>
  <si>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</si>
  <si>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</si>
  <si>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</si>
  <si>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</si>
  <si>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</si>
  <si>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</si>
  <si>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</si>
  <si>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</si>
  <si>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</si>
  <si>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</si>
  <si>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</si>
  <si>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</si>
  <si>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</si>
  <si>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</si>
  <si>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</si>
  <si>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</si>
  <si>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</si>
  <si>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</si>
  <si>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</si>
  <si>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</si>
  <si>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</si>
  <si>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</si>
  <si>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</si>
  <si>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</si>
  <si>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</si>
  <si>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</si>
  <si>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</si>
  <si>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</si>
  <si>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</si>
  <si>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</si>
  <si>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</si>
  <si>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</si>
  <si>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</si>
  <si>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</si>
  <si>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</si>
  <si>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</si>
  <si>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</si>
  <si>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</si>
  <si>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</si>
  <si>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</si>
  <si>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</si>
  <si>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</si>
  <si>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</si>
  <si>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</si>
  <si>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</si>
  <si>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</si>
  <si>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</si>
  <si>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</si>
  <si>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</si>
  <si>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</si>
  <si>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</si>
  <si>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</si>
  <si>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</si>
  <si>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</si>
  <si>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</si>
  <si>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</si>
  <si>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</si>
  <si>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</si>
  <si>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</si>
  <si>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</si>
  <si>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</si>
  <si>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</si>
  <si>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</si>
  <si>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</si>
  <si>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</si>
  <si>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</si>
  <si>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</si>
  <si>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</si>
  <si>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</si>
  <si>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</si>
  <si>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</si>
  <si>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</si>
  <si>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</si>
  <si>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</si>
  <si>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</si>
  <si>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</si>
  <si>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</si>
  <si>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</si>
  <si>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</si>
  <si>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</si>
  <si>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</si>
  <si>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</si>
  <si>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</si>
  <si>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</si>
  <si>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</si>
  <si>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</si>
  <si>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</si>
  <si>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</si>
  <si>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</si>
  <si>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</si>
  <si>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</si>
  <si>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</si>
  <si>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</si>
  <si>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</si>
  <si>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</si>
  <si>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</si>
  <si>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</si>
  <si>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</si>
  <si>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</si>
  <si>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</si>
  <si>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</si>
  <si>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</si>
  <si>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</si>
  <si>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</si>
  <si>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</si>
  <si>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</si>
  <si>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</si>
  <si>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</si>
  <si>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</si>
  <si>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</si>
  <si>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</si>
  <si>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</si>
  <si>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</si>
  <si>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</si>
  <si>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</si>
  <si>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</si>
  <si>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</si>
  <si>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</si>
  <si>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</si>
  <si>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</si>
  <si>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</si>
  <si>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</si>
  <si>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</si>
  <si>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</si>
  <si>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</si>
  <si>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</si>
  <si>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</si>
  <si>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</si>
  <si>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</si>
  <si>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</si>
  <si>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</si>
  <si>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</si>
  <si>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</si>
  <si>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</si>
  <si>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</si>
  <si>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</si>
  <si>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</si>
  <si>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</si>
  <si>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</si>
  <si>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</si>
  <si>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</si>
  <si>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</si>
  <si>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</si>
  <si>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</si>
  <si>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</si>
  <si>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</si>
  <si>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</si>
  <si>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</si>
  <si>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</si>
  <si>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</si>
  <si>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</si>
  <si>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</si>
  <si>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</si>
  <si>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</si>
  <si>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</si>
  <si>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</si>
  <si>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</si>
  <si>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</si>
  <si>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</si>
  <si>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</si>
  <si>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</si>
  <si>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</si>
  <si>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</si>
  <si>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</si>
  <si>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</si>
  <si>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</si>
  <si>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</si>
  <si>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</si>
  <si>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</si>
  <si>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</si>
  <si>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</si>
  <si>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</si>
  <si>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</si>
  <si>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</si>
  <si>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</si>
  <si>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</si>
  <si>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</si>
  <si>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</si>
  <si>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</si>
  <si>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</si>
  <si>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</si>
  <si>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</si>
  <si>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</si>
  <si>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</si>
  <si>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</si>
  <si>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</si>
  <si>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</si>
  <si>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</si>
  <si>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</si>
  <si>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</si>
  <si>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</si>
  <si>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</si>
  <si>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</si>
  <si>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</si>
  <si>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</si>
  <si>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</si>
  <si>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</si>
  <si>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</si>
  <si>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</si>
  <si>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</si>
  <si>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</si>
  <si>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</si>
  <si>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</si>
  <si>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</si>
  <si>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</si>
  <si>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</si>
  <si>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</si>
  <si>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</si>
  <si>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</si>
  <si>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</si>
  <si>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</si>
  <si>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</si>
  <si>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</si>
  <si>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</si>
  <si>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</si>
  <si>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</si>
  <si>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</si>
  <si>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</si>
  <si>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</si>
  <si>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</si>
  <si>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</si>
  <si>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</si>
  <si>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</si>
  <si>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</si>
  <si>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</si>
  <si>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</si>
  <si>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</si>
  <si>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</si>
  <si>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</si>
  <si>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</si>
  <si>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</si>
  <si>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</si>
  <si>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</si>
  <si>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</si>
  <si>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</si>
  <si>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</si>
  <si>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</si>
  <si>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</si>
  <si>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</si>
  <si>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</si>
  <si>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</si>
  <si>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</si>
  <si>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</si>
  <si>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</si>
  <si>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</si>
  <si>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</si>
  <si>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</si>
  <si>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</si>
  <si>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</si>
  <si>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</si>
  <si>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</si>
  <si>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</si>
  <si>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</si>
  <si>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</si>
  <si>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</si>
  <si>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</si>
  <si>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</si>
  <si>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</si>
  <si>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</si>
  <si>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</si>
  <si>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</si>
  <si>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</si>
  <si>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</si>
  <si>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</si>
  <si>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</si>
  <si>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</si>
  <si>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</si>
  <si>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</si>
  <si>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</si>
  <si>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</si>
  <si>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</si>
  <si>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</si>
  <si>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</si>
  <si>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</si>
  <si>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</si>
  <si>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</si>
  <si>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</si>
  <si>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</si>
  <si>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</si>
  <si>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</si>
  <si>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</si>
  <si>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</si>
  <si>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</si>
  <si>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</si>
  <si>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</si>
  <si>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</si>
  <si>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</si>
  <si>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</si>
  <si>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</si>
  <si>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</si>
  <si>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</si>
  <si>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</si>
  <si>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</si>
  <si>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</si>
  <si>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</si>
  <si>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</si>
  <si>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</si>
  <si>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</si>
  <si>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</si>
  <si>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</si>
  <si>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</si>
  <si>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</si>
  <si>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</si>
  <si>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</si>
  <si>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</si>
  <si>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</si>
  <si>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</si>
  <si>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</si>
  <si>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</si>
  <si>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</si>
  <si>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</si>
  <si>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</si>
  <si>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</si>
  <si>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</si>
  <si>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</si>
  <si>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</si>
  <si>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</si>
  <si>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</si>
  <si>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</si>
  <si>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</si>
  <si>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</si>
  <si>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</si>
  <si>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</si>
  <si>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</si>
  <si>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</si>
  <si>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</si>
  <si>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</si>
  <si>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</si>
  <si>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</si>
  <si>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</si>
  <si>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</si>
  <si>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</si>
  <si>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</si>
  <si>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</si>
  <si>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</si>
  <si>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</si>
  <si>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</si>
  <si>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</si>
  <si>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</si>
  <si>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</si>
  <si>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</si>
  <si>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</si>
  <si>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</si>
  <si>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</si>
  <si>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</si>
  <si>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</si>
  <si>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</si>
  <si>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</si>
  <si>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</si>
  <si>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</si>
  <si>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</si>
  <si>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</si>
  <si>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</si>
  <si>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</si>
  <si>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</si>
  <si>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</si>
  <si>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</si>
  <si>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</si>
  <si>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</si>
  <si>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</si>
  <si>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</si>
  <si>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</si>
  <si>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</si>
  <si>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</si>
  <si>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</si>
  <si>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</si>
  <si>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</si>
  <si>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</si>
  <si>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</si>
  <si>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</si>
  <si>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</si>
  <si>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</si>
  <si>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</si>
  <si>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</si>
  <si>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</si>
  <si>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</si>
  <si>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</si>
  <si>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</si>
  <si>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</si>
  <si>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</si>
  <si>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</si>
  <si>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</si>
  <si>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</si>
  <si>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</si>
  <si>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</si>
  <si>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</si>
  <si>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</si>
  <si>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</si>
  <si>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</si>
  <si>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</si>
  <si>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</si>
  <si>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</si>
  <si>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</si>
  <si>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</si>
  <si>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</si>
  <si>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</si>
  <si>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</si>
  <si>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</si>
  <si>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</si>
  <si>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</si>
  <si>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</si>
  <si>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</si>
  <si>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</si>
  <si>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</si>
  <si>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</si>
  <si>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</si>
  <si>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</si>
  <si>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</si>
  <si>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</si>
  <si>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</si>
  <si>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</si>
  <si>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</si>
  <si>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</si>
  <si>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</si>
  <si>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</si>
  <si>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</si>
  <si>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</si>
  <si>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</si>
  <si>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</si>
  <si>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</si>
  <si>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</si>
  <si>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</si>
  <si>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</si>
  <si>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</si>
  <si>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</si>
  <si>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</si>
  <si>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</si>
  <si>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</si>
  <si>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</si>
  <si>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</si>
  <si>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</si>
  <si>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</si>
  <si>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</si>
  <si>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</si>
  <si>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</si>
  <si>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</si>
  <si>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</si>
  <si>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</si>
  <si>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</si>
  <si>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</si>
  <si>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</si>
  <si>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</si>
  <si>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</si>
  <si>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</si>
  <si>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</si>
  <si>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</si>
  <si>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</si>
  <si>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</si>
  <si>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</si>
  <si>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</si>
  <si>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</si>
  <si>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</si>
  <si>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</si>
  <si>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</si>
  <si>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</si>
  <si>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</si>
  <si>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</si>
  <si>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</si>
  <si>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</si>
  <si>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</si>
  <si>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</si>
  <si>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</si>
  <si>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</si>
  <si>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</si>
  <si>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</si>
  <si>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</si>
  <si>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</si>
  <si>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</si>
  <si>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</si>
  <si>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</si>
  <si>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</si>
  <si>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</si>
  <si>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</si>
  <si>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</si>
  <si>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</si>
  <si>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</si>
  <si>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</si>
  <si>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</si>
  <si>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</si>
  <si>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</si>
  <si>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</si>
  <si>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</si>
  <si>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</si>
  <si>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</si>
  <si>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</si>
  <si>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</si>
  <si>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</si>
  <si>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</si>
  <si>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</si>
  <si>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</si>
  <si>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</si>
  <si>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</si>
  <si>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</si>
  <si>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</si>
  <si>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</si>
  <si>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</si>
  <si>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</si>
  <si>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</si>
  <si>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</si>
  <si>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</si>
  <si>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</si>
  <si>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</si>
  <si>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</si>
  <si>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</si>
  <si>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</si>
  <si>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</si>
  <si>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</si>
  <si>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</si>
  <si>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</si>
  <si>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</si>
  <si>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</si>
  <si>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</si>
  <si>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</si>
  <si>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</si>
  <si>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</si>
  <si>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</si>
  <si>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</si>
  <si>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</si>
  <si>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</si>
  <si>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</si>
  <si>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</si>
  <si>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</si>
  <si>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</si>
  <si>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</si>
  <si>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</si>
  <si>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</si>
  <si>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</si>
  <si>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</si>
  <si>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</si>
  <si>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</si>
  <si>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</si>
  <si>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</si>
  <si>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</si>
  <si>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</si>
  <si>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</si>
  <si>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</si>
  <si>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</si>
  <si>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</si>
  <si>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</si>
  <si>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</si>
  <si>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</si>
  <si>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</si>
  <si>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</si>
  <si>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</si>
  <si>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</si>
  <si>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</si>
  <si>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</si>
  <si>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</si>
  <si>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</si>
  <si>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</si>
  <si>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</si>
  <si>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</si>
  <si>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</si>
  <si>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</si>
  <si>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</si>
  <si>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</si>
  <si>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</si>
  <si>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</si>
  <si>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</si>
  <si>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</si>
  <si>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</si>
  <si>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</si>
  <si>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</si>
  <si>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</si>
  <si>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</si>
  <si>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</si>
  <si>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</si>
  <si>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</si>
  <si>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</si>
  <si>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</si>
  <si>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</si>
  <si>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</si>
  <si>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</si>
  <si>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</si>
  <si>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</si>
  <si>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</si>
  <si>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</si>
  <si>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</si>
  <si>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</si>
  <si>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</si>
  <si>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</si>
  <si>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</si>
  <si>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</si>
  <si>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</si>
  <si>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</si>
  <si>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</si>
  <si>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</si>
  <si>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</si>
  <si>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</si>
  <si>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</si>
  <si>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</si>
  <si>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</si>
  <si>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</si>
  <si>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</si>
  <si>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</si>
  <si>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</si>
  <si>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</si>
  <si>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</si>
  <si>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</si>
  <si>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</si>
  <si>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</si>
  <si>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</si>
  <si>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</si>
  <si>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</si>
  <si>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</si>
  <si>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</si>
  <si>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</si>
  <si>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</si>
  <si>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</si>
  <si>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</si>
  <si>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</si>
  <si>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</si>
  <si>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</si>
  <si>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</si>
  <si>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</si>
  <si>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</si>
  <si>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</si>
  <si>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</si>
  <si>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</si>
  <si>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</si>
  <si>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</si>
  <si>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</si>
  <si>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</si>
  <si>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</si>
  <si>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</si>
  <si>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</si>
  <si>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</si>
  <si>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</si>
  <si>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</si>
  <si>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</si>
  <si>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</si>
  <si>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</si>
  <si>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</si>
  <si>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</si>
  <si>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</si>
  <si>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</si>
  <si>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</si>
  <si>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</si>
  <si>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</si>
  <si>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</si>
  <si>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</si>
  <si>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</si>
  <si>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</si>
  <si>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</si>
  <si>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</si>
  <si>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</si>
  <si>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</si>
  <si>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</si>
  <si>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</si>
  <si>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</si>
  <si>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</si>
  <si>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</si>
  <si>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</si>
  <si>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</si>
  <si>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</si>
  <si>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</si>
  <si>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</si>
  <si>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</si>
  <si>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</si>
  <si>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</si>
  <si>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</si>
  <si>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</si>
  <si>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</si>
  <si>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</si>
  <si>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</si>
  <si>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</si>
  <si>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</si>
  <si>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</si>
  <si>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</si>
  <si>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</si>
  <si>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</si>
  <si>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</si>
  <si>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</si>
  <si>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</si>
  <si>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</si>
  <si>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</si>
  <si>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</si>
  <si>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</si>
  <si>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</si>
  <si>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</si>
  <si>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</si>
  <si>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</si>
  <si>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</si>
  <si>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</si>
  <si>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</si>
  <si>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</si>
  <si>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</si>
  <si>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</si>
  <si>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</si>
  <si>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</si>
  <si>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</si>
  <si>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</si>
  <si>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</si>
  <si>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</si>
  <si>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</si>
  <si>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</si>
  <si>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</si>
  <si>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</si>
  <si>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</si>
  <si>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</si>
  <si>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</si>
  <si>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</si>
  <si>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</si>
  <si>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</si>
  <si>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</si>
  <si>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</si>
  <si>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</si>
  <si>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</si>
  <si>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</si>
  <si>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</si>
  <si>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</si>
  <si>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</si>
  <si>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</si>
  <si>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</si>
  <si>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</si>
  <si>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</si>
  <si>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</si>
  <si>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</si>
  <si>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</si>
  <si>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</si>
  <si>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</si>
  <si>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</si>
  <si>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</si>
  <si>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</si>
  <si>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</si>
  <si>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</si>
  <si>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</si>
  <si>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</si>
  <si>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</si>
  <si>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</si>
  <si>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</si>
  <si>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</si>
  <si>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</si>
  <si>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</si>
  <si>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</si>
  <si>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</si>
  <si>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</si>
  <si>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</si>
  <si>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</si>
  <si>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</si>
  <si>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</si>
  <si>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</si>
  <si>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</si>
  <si>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</si>
  <si>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</si>
  <si>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</si>
  <si>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</si>
  <si>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</si>
  <si>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</si>
  <si>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</si>
  <si>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</si>
  <si>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</si>
  <si>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</si>
  <si>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</si>
  <si>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</si>
  <si>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</si>
  <si>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</si>
  <si>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</si>
  <si>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</si>
  <si>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</si>
  <si>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</si>
  <si>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</si>
  <si>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</si>
  <si>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</si>
  <si>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</si>
  <si>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</si>
  <si>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</si>
  <si>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</si>
  <si>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</si>
  <si>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</si>
  <si>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</si>
  <si>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</si>
  <si>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</si>
  <si>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</si>
  <si>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</si>
  <si>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</si>
  <si>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</si>
  <si>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</si>
  <si>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</si>
  <si>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</si>
  <si>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</si>
  <si>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</si>
  <si>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</si>
  <si>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</si>
  <si>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</si>
  <si>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</si>
  <si>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</si>
  <si>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</si>
  <si>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</si>
  <si>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</si>
  <si>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</si>
  <si>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</si>
  <si>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</si>
  <si>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</si>
  <si>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</si>
  <si>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</si>
  <si>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</si>
  <si>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</si>
  <si>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</si>
  <si>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</si>
  <si>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</si>
  <si>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</si>
  <si>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</si>
  <si>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</si>
  <si>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</si>
  <si>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</si>
  <si>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</si>
  <si>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</si>
  <si>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</si>
  <si>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</si>
  <si>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</si>
  <si>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</si>
  <si>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</si>
  <si>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</si>
  <si>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</si>
  <si>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</si>
  <si>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</si>
  <si>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</si>
  <si>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</si>
  <si>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</si>
  <si>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</si>
  <si>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</si>
  <si>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</si>
  <si>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</si>
  <si>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</si>
  <si>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</si>
  <si>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</si>
  <si>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</si>
  <si>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</si>
  <si>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</si>
  <si>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</si>
  <si>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</si>
  <si>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</si>
  <si>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</si>
  <si>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</si>
  <si>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</si>
  <si>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</si>
  <si>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</si>
  <si>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</si>
  <si>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</si>
  <si>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</si>
  <si>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</si>
  <si>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</si>
  <si>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</si>
  <si>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</si>
  <si>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</si>
  <si>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</si>
  <si>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</si>
  <si>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</si>
  <si>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</si>
  <si>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</si>
  <si>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</si>
  <si>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</si>
  <si>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</si>
  <si>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</si>
  <si>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</si>
  <si>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</si>
  <si>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</si>
  <si>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</si>
  <si>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</si>
  <si>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</si>
  <si>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</si>
  <si>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</si>
  <si>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</si>
  <si>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</si>
  <si>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</si>
  <si>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</si>
  <si>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</si>
  <si>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</si>
  <si>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</si>
  <si>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</si>
  <si>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</si>
  <si>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</si>
  <si>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</si>
  <si>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</si>
  <si>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</si>
  <si>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</si>
  <si>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</si>
  <si>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</si>
  <si>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</si>
  <si>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</si>
  <si>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</si>
  <si>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</si>
  <si>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</si>
  <si>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</si>
  <si>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</si>
  <si>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</si>
  <si>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</si>
  <si>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</si>
  <si>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</si>
  <si>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</si>
  <si>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</si>
  <si>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</si>
  <si>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</si>
  <si>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</si>
  <si>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</si>
  <si>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</si>
  <si>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</si>
  <si>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</si>
  <si>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</si>
  <si>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</si>
  <si>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</si>
  <si>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</si>
  <si>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</si>
  <si>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</si>
  <si>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</si>
  <si>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</si>
  <si>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</si>
  <si>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</si>
  <si>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</si>
  <si>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</si>
  <si>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</si>
  <si>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</si>
  <si>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</si>
  <si>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</si>
  <si>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</si>
  <si>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</si>
  <si>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</si>
  <si>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</si>
  <si>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</si>
  <si>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</si>
  <si>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</si>
  <si>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</si>
  <si>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</si>
  <si>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</si>
  <si>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</si>
  <si>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</si>
  <si>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</si>
  <si>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</si>
  <si>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</si>
  <si>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</si>
  <si>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</si>
  <si>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</si>
  <si>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</si>
  <si>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</si>
  <si>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</si>
  <si>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</si>
  <si>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</si>
  <si>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</si>
  <si>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</si>
  <si>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</si>
  <si>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</si>
  <si>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</si>
  <si>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</si>
  <si>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</si>
  <si>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</si>
  <si>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</si>
  <si>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</si>
  <si>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</si>
  <si>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</si>
  <si>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</si>
  <si>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</si>
  <si>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</si>
  <si>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</si>
  <si>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</si>
  <si>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</si>
  <si>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</si>
  <si>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</si>
  <si>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</si>
  <si>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</si>
  <si>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</si>
  <si>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</si>
  <si>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</si>
  <si>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</si>
  <si>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</si>
  <si>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</si>
  <si>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</si>
  <si>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</si>
  <si>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</si>
  <si>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</si>
  <si>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</si>
  <si>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</si>
  <si>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</si>
  <si>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</si>
  <si>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</si>
  <si>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</si>
  <si>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</si>
  <si>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</si>
  <si>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</si>
  <si>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</si>
  <si>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</si>
  <si>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</si>
  <si>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</si>
  <si>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</si>
  <si>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</si>
  <si>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</si>
  <si>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</si>
  <si>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</si>
  <si>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</si>
  <si>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</si>
  <si>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</si>
  <si>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</si>
  <si>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</si>
  <si>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</si>
  <si>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</si>
  <si>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</si>
  <si>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</si>
  <si>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</si>
  <si>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</si>
  <si>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</si>
  <si>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</si>
  <si>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</si>
  <si>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</si>
  <si>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</si>
  <si>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</si>
  <si>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</si>
  <si>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</si>
  <si>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</si>
  <si>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</si>
  <si>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</si>
  <si>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</si>
  <si>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</si>
  <si>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</si>
  <si>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</si>
  <si>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</si>
  <si>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</si>
  <si>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</si>
  <si>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</si>
  <si>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</si>
  <si>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</si>
  <si>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</si>
  <si>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</si>
  <si>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</si>
  <si>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</si>
  <si>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</si>
  <si>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</si>
  <si>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</si>
  <si>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</si>
  <si>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</si>
  <si>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</si>
  <si>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</si>
  <si>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</si>
  <si>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</si>
  <si>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</si>
  <si>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</si>
  <si>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</si>
  <si>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</si>
  <si>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</si>
  <si>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</si>
  <si>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</si>
  <si>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</si>
  <si>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</si>
  <si>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</si>
  <si>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</si>
  <si>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</si>
  <si>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</si>
  <si>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</si>
  <si>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</si>
  <si>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</si>
  <si>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</si>
  <si>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</si>
  <si>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</si>
  <si>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</si>
  <si>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</si>
  <si>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</si>
  <si>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</si>
  <si>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</si>
  <si>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</si>
  <si>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</si>
  <si>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</si>
  <si>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</si>
  <si>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</si>
  <si>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</si>
  <si>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</si>
  <si>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</si>
  <si>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</si>
  <si>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</si>
  <si>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</si>
  <si>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</si>
  <si>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</si>
  <si>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</si>
  <si>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</si>
  <si>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</si>
  <si>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</si>
  <si>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</si>
  <si>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</si>
  <si>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</si>
  <si>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</si>
  <si>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</si>
  <si>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</si>
  <si>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</si>
  <si>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</si>
  <si>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</si>
  <si>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</si>
  <si>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</si>
  <si>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</si>
  <si>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</si>
  <si>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</si>
  <si>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</si>
  <si>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</si>
  <si>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</si>
  <si>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</si>
  <si>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</si>
  <si>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</si>
  <si>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</si>
  <si>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</si>
  <si>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</si>
  <si>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</si>
  <si>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</si>
  <si>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</si>
  <si>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</si>
  <si>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</si>
  <si>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</si>
  <si>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</si>
  <si>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</si>
  <si>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</si>
  <si>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</si>
  <si>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</si>
  <si>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</si>
  <si>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</si>
  <si>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</si>
  <si>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</si>
  <si>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</si>
  <si>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</si>
  <si>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</si>
  <si>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</si>
  <si>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</si>
  <si>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</si>
  <si>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</si>
  <si>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</si>
  <si>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</si>
  <si>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</si>
  <si>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</si>
  <si>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</si>
  <si>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</si>
  <si>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</si>
  <si>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</si>
  <si>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</si>
  <si>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</si>
  <si>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</si>
  <si>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</si>
  <si>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</si>
  <si>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</si>
  <si>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</si>
  <si>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</si>
  <si>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</si>
  <si>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</si>
  <si>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</si>
  <si>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</si>
  <si>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</si>
  <si>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</si>
  <si>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</si>
  <si>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</si>
  <si>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</si>
  <si>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</si>
  <si>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</si>
  <si>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</si>
  <si>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</si>
  <si>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</si>
  <si>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</si>
  <si>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</si>
  <si>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</si>
  <si>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</si>
  <si>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</si>
  <si>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</si>
  <si>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</si>
  <si>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</si>
  <si>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</si>
  <si>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</si>
  <si>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</si>
  <si>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</si>
  <si>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</si>
  <si>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</si>
  <si>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</si>
  <si>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</si>
  <si>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</si>
  <si>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</si>
  <si>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</si>
  <si>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</si>
  <si>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</si>
  <si>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</si>
  <si>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</si>
  <si>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</si>
  <si>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</si>
  <si>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</si>
  <si>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</si>
  <si>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</si>
  <si>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</si>
  <si>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</si>
  <si>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</si>
  <si>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</si>
  <si>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</si>
  <si>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</si>
  <si>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</si>
  <si>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</si>
  <si>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</si>
  <si>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</si>
  <si>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</si>
  <si>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</si>
  <si>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</si>
  <si>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</si>
  <si>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</si>
  <si>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</si>
  <si>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</si>
  <si>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</si>
  <si>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</si>
  <si>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</si>
  <si>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</si>
  <si>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</si>
  <si>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</si>
  <si>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</si>
  <si>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</si>
  <si>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</si>
  <si>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</si>
  <si>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</si>
  <si>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</si>
  <si>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</si>
  <si>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</si>
  <si>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</si>
  <si>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</si>
  <si>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</si>
  <si>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</si>
  <si>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</si>
  <si>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</si>
  <si>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</si>
  <si>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</si>
  <si>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</si>
  <si>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</si>
  <si>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</si>
  <si>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</si>
  <si>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</si>
  <si>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</si>
  <si>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</si>
  <si>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</si>
  <si>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</si>
  <si>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</si>
  <si>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</si>
  <si>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</si>
  <si>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</si>
  <si>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</si>
  <si>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</si>
  <si>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</si>
  <si>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</si>
  <si>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</si>
  <si>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</si>
  <si>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</si>
  <si>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</si>
  <si>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</si>
  <si>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</si>
  <si>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</si>
  <si>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</si>
  <si>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</si>
  <si>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</si>
  <si>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</si>
  <si>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</si>
  <si>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</si>
  <si>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</si>
  <si>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</si>
  <si>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</si>
  <si>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</si>
  <si>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</si>
  <si>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</si>
  <si>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</si>
  <si>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</si>
  <si>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</si>
  <si>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</si>
  <si>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</si>
  <si>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</si>
  <si>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</si>
  <si>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</si>
  <si>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</si>
  <si>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</si>
  <si>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</si>
  <si>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</si>
  <si>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</si>
  <si>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</si>
  <si>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</si>
  <si>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</si>
  <si>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</si>
  <si>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</si>
  <si>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</si>
  <si>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</si>
  <si>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</si>
  <si>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</si>
  <si>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</si>
  <si>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</si>
  <si>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</si>
  <si>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</si>
  <si>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</si>
  <si>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</si>
  <si>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</si>
  <si>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</si>
  <si>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</si>
  <si>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</si>
  <si>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</si>
  <si>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</si>
  <si>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</si>
  <si>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</si>
  <si>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</si>
  <si>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</si>
  <si>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</si>
  <si>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</si>
  <si>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</si>
  <si>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</si>
  <si>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</si>
  <si>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</si>
  <si>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</si>
  <si>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</si>
  <si>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</si>
  <si>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</si>
  <si>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</si>
  <si>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</si>
  <si>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</si>
  <si>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</si>
  <si>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</si>
  <si>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</si>
  <si>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</si>
  <si>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</si>
  <si>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</si>
  <si>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</si>
  <si>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</si>
  <si>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</si>
  <si>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</si>
  <si>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</si>
  <si>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</si>
  <si>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</si>
  <si>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</si>
  <si>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</si>
  <si>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</si>
  <si>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</si>
  <si>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</si>
  <si>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</si>
  <si>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</si>
  <si>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</si>
  <si>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</si>
  <si>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</si>
  <si>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</si>
  <si>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</si>
  <si>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</si>
  <si>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</si>
  <si>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</si>
  <si>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</si>
  <si>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</si>
  <si>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</si>
  <si>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</si>
  <si>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</si>
  <si>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</si>
  <si>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</si>
  <si>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</si>
  <si>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</si>
  <si>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</si>
  <si>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</si>
  <si>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</si>
  <si>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</si>
  <si>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</si>
  <si>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</si>
  <si>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</si>
  <si>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</si>
  <si>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</si>
  <si>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</si>
  <si>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</si>
  <si>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</si>
  <si>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</si>
  <si>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</si>
  <si>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</si>
  <si>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</si>
  <si>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</si>
  <si>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</si>
  <si>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</si>
  <si>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</si>
  <si>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</si>
  <si>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</si>
  <si>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</si>
  <si>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</si>
  <si>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</si>
  <si>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</si>
  <si>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</si>
  <si>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</si>
  <si>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</si>
  <si>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</si>
  <si>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</si>
  <si>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</si>
  <si>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</si>
  <si>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</si>
  <si>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</si>
  <si>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</si>
  <si>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</si>
  <si>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</si>
  <si>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</si>
  <si>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</si>
  <si>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</si>
  <si>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</si>
  <si>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</si>
  <si>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</si>
  <si>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</si>
  <si>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</si>
  <si>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</si>
  <si>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</si>
  <si>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</si>
  <si>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</si>
  <si>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</si>
  <si>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</si>
  <si>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</si>
  <si>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</si>
  <si>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</si>
  <si>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</si>
  <si>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</si>
  <si>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</si>
  <si>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</si>
  <si>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</si>
  <si>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</si>
  <si>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</si>
  <si>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</si>
  <si>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</si>
  <si>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</si>
  <si>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</si>
  <si>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</si>
  <si>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</si>
  <si>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</si>
  <si>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</si>
  <si>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</si>
  <si>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</si>
  <si>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</si>
  <si>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</si>
  <si>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</si>
  <si>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</si>
  <si>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</si>
  <si>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</si>
  <si>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</si>
  <si>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</si>
  <si>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</si>
  <si>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</si>
  <si>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</si>
  <si>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</si>
  <si>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</si>
  <si>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</si>
  <si>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</si>
  <si>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</si>
  <si>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</si>
  <si>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</si>
  <si>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</si>
  <si>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</si>
  <si>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</si>
  <si>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</si>
  <si>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</si>
  <si>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</si>
  <si>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</si>
  <si>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</si>
  <si>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</si>
  <si>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</si>
  <si>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</si>
  <si>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</si>
  <si>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</si>
  <si>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</si>
  <si>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</si>
  <si>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</si>
  <si>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</si>
  <si>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</si>
  <si>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</si>
  <si>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</si>
  <si>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</si>
  <si>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</si>
  <si>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</si>
  <si>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</si>
  <si>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</si>
  <si>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</si>
  <si>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</si>
  <si>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</si>
  <si>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</si>
  <si>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</si>
  <si>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</si>
  <si>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</si>
  <si>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</si>
  <si>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</si>
  <si>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</si>
  <si>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</si>
  <si>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</si>
  <si>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</si>
  <si>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</si>
  <si>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</si>
  <si>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</si>
  <si>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</si>
  <si>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</si>
  <si>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</si>
  <si>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</si>
  <si>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</si>
  <si>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</si>
  <si>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</si>
  <si>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</si>
  <si>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</si>
  <si>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</si>
  <si>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</si>
  <si>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</si>
  <si>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</si>
  <si>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</si>
  <si>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</si>
  <si>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</si>
  <si>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</si>
  <si>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</si>
  <si>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</si>
  <si>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</si>
  <si>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</si>
  <si>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</si>
  <si>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</si>
  <si>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</si>
  <si>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</si>
  <si>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</si>
  <si>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SVEUČILIŠTE U SPLITU FAKULTET GRAĐEVINARSTVA,ARHITEKTURE I GEODEZIJE</t>
  </si>
  <si>
    <t>MATICE HRVATSKE 15</t>
  </si>
  <si>
    <t>Marija Mrđen</t>
  </si>
  <si>
    <t>021/303305</t>
  </si>
  <si>
    <t>021/465117</t>
  </si>
  <si>
    <t>marija.mrdjen@gradst.hr</t>
  </si>
  <si>
    <t>izv.prof.dr.Nikša Jajac</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</si>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</sst>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38035071</v>
      </c>
      <c r="D2" s="63">
        <f>PRRAS!E12</f>
        <v>41902604</v>
      </c>
      <c r="E2" s="63"/>
      <c r="F2" s="63"/>
      <c r="G2" s="64">
        <f t="shared" ref="G2:G65" si="0">(B2/1000)*(C2*1+D2*2)</f>
        <v>121840.27900000001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02348</v>
      </c>
      <c r="L10" s="50">
        <f>INT(VALUE(RefStr!B6))</f>
        <v>2348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03149463</v>
      </c>
      <c r="L11" s="50">
        <f>INT(VALUE(RefStr!B8))</f>
        <v>3149463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SVEUČILIŠTE U SPLITU FAKULTET GRAĐEVINARSTVA,ARHITEKTURE I GEODEZIJE</v>
      </c>
      <c r="L12" s="50">
        <f>LEN(Skriveni!K12)</f>
        <v>68</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21000</v>
      </c>
      <c r="L13" s="50">
        <f>INT(VALUE(RefStr!B12))</f>
        <v>21000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SPLIT</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MATICE HRVATSKE 15</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8542</v>
      </c>
      <c r="L17" s="50">
        <f>INT(VALUE(RefStr!B18))</f>
        <v>8542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080</v>
      </c>
      <c r="L18" s="50">
        <f>INT(VALUE(RefStr!B20))</f>
        <v>80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409</v>
      </c>
      <c r="L19" s="50">
        <f>INT(VALUE(RefStr!B22))</f>
        <v>409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83615500218</v>
      </c>
      <c r="L21" s="50">
        <f>INT(VALUE(RefStr!K14))</f>
        <v>83615500218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Mrđen</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021/303305</v>
      </c>
      <c r="L23" s="50">
        <f>LEN(RefStr!H27)</f>
        <v>10</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021/465117</v>
      </c>
      <c r="L24" s="50">
        <f>LEN(RefStr!K27)</f>
        <v>10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marija.mrdjen@gradst.hr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izv.prof.dr.Nikša Jajac</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733.759.950,45</v>
      </c>
      <c r="L28" s="50">
        <f>SUM(G2:G1561)</f>
        <v>733759950.44799936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533850312.89300007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140520761.20400003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54954087.524999999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1535.9469999999999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4433252.8789999997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1156636</v>
      </c>
      <c r="D46" s="58">
        <f>PRRAS!E56</f>
        <v>723072</v>
      </c>
      <c r="E46" s="58">
        <v>0</v>
      </c>
      <c r="F46" s="58">
        <v>0</v>
      </c>
      <c r="G46" s="59">
        <f t="shared" si="0"/>
        <v>117125.09999999999</v>
      </c>
      <c r="H46" s="59">
        <f t="shared" si="1"/>
        <v>0</v>
      </c>
      <c r="I46" s="60">
        <v>0</v>
      </c>
    </row>
    <row r="47" spans="1:12" x14ac:dyDescent="0.2">
      <c r="A47" s="57">
        <v>151</v>
      </c>
      <c r="B47" s="58">
        <f>PRRAS!C57</f>
        <v>46</v>
      </c>
      <c r="C47" s="58">
        <f>PRRAS!D57</f>
        <v>39227</v>
      </c>
      <c r="D47" s="58">
        <f>PRRAS!E57</f>
        <v>0</v>
      </c>
      <c r="E47" s="58">
        <v>0</v>
      </c>
      <c r="F47" s="58">
        <v>0</v>
      </c>
      <c r="G47" s="59">
        <f t="shared" si="0"/>
        <v>1804.442</v>
      </c>
      <c r="H47" s="59">
        <f t="shared" si="1"/>
        <v>0</v>
      </c>
      <c r="I47" s="60">
        <v>0</v>
      </c>
    </row>
    <row r="48" spans="1:12" x14ac:dyDescent="0.2">
      <c r="A48" s="57">
        <v>151</v>
      </c>
      <c r="B48" s="58">
        <f>PRRAS!C58</f>
        <v>47</v>
      </c>
      <c r="C48" s="58">
        <f>PRRAS!D58</f>
        <v>39227</v>
      </c>
      <c r="D48" s="58">
        <f>PRRAS!E58</f>
        <v>0</v>
      </c>
      <c r="E48" s="58">
        <v>0</v>
      </c>
      <c r="F48" s="58">
        <v>0</v>
      </c>
      <c r="G48" s="59">
        <f t="shared" si="0"/>
        <v>1843.6690000000001</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442029</v>
      </c>
      <c r="D50" s="58">
        <f>PRRAS!E60</f>
        <v>243916</v>
      </c>
      <c r="E50" s="58">
        <v>0</v>
      </c>
      <c r="F50" s="58">
        <v>0</v>
      </c>
      <c r="G50" s="59">
        <f t="shared" si="0"/>
        <v>45563.188999999998</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442029</v>
      </c>
      <c r="D53" s="58">
        <f>PRRAS!E63</f>
        <v>243916</v>
      </c>
      <c r="E53" s="58">
        <v>0</v>
      </c>
      <c r="F53" s="58">
        <v>0</v>
      </c>
      <c r="G53" s="59">
        <f t="shared" si="0"/>
        <v>48352.771999999997</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56463</v>
      </c>
      <c r="D58" s="58">
        <f>PRRAS!E68</f>
        <v>0</v>
      </c>
      <c r="E58" s="58">
        <v>0</v>
      </c>
      <c r="F58" s="58">
        <v>0</v>
      </c>
      <c r="G58" s="59">
        <f t="shared" si="0"/>
        <v>3218.3910000000001</v>
      </c>
      <c r="H58" s="59">
        <f t="shared" si="1"/>
        <v>0</v>
      </c>
      <c r="I58" s="60">
        <v>0</v>
      </c>
    </row>
    <row r="59" spans="1:9" x14ac:dyDescent="0.2">
      <c r="A59" s="57">
        <v>151</v>
      </c>
      <c r="B59" s="58">
        <f>PRRAS!C69</f>
        <v>58</v>
      </c>
      <c r="C59" s="58">
        <f>PRRAS!D69</f>
        <v>56463</v>
      </c>
      <c r="D59" s="58">
        <f>PRRAS!E69</f>
        <v>0</v>
      </c>
      <c r="E59" s="58">
        <v>0</v>
      </c>
      <c r="F59" s="58">
        <v>0</v>
      </c>
      <c r="G59" s="59">
        <f t="shared" si="0"/>
        <v>3274.8540000000003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33000</v>
      </c>
      <c r="D64" s="58">
        <f>PRRAS!E74</f>
        <v>28000</v>
      </c>
      <c r="E64" s="58">
        <v>0</v>
      </c>
      <c r="F64" s="58">
        <v>0</v>
      </c>
      <c r="G64" s="59">
        <f t="shared" si="0"/>
        <v>5607</v>
      </c>
      <c r="H64" s="59">
        <f t="shared" si="1"/>
        <v>0</v>
      </c>
      <c r="I64" s="60">
        <v>0</v>
      </c>
    </row>
    <row r="65" spans="1:9" x14ac:dyDescent="0.2">
      <c r="A65" s="57">
        <v>151</v>
      </c>
      <c r="B65" s="58">
        <f>PRRAS!C75</f>
        <v>64</v>
      </c>
      <c r="C65" s="58">
        <f>PRRAS!D75</f>
        <v>33000</v>
      </c>
      <c r="D65" s="58">
        <f>PRRAS!E75</f>
        <v>28000</v>
      </c>
      <c r="E65" s="58">
        <v>0</v>
      </c>
      <c r="F65" s="58">
        <v>0</v>
      </c>
      <c r="G65" s="59">
        <f t="shared" si="0"/>
        <v>5696</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585917</v>
      </c>
      <c r="D70" s="58">
        <f>PRRAS!E80</f>
        <v>451156</v>
      </c>
      <c r="E70" s="58">
        <v>0</v>
      </c>
      <c r="F70" s="58">
        <v>0</v>
      </c>
      <c r="G70" s="59">
        <f t="shared" si="2"/>
        <v>102687.80100000001</v>
      </c>
      <c r="H70" s="59">
        <f t="shared" si="3"/>
        <v>0</v>
      </c>
      <c r="I70" s="60">
        <v>0</v>
      </c>
    </row>
    <row r="71" spans="1:9" x14ac:dyDescent="0.2">
      <c r="A71" s="57">
        <v>151</v>
      </c>
      <c r="B71" s="58">
        <f>PRRAS!C81</f>
        <v>70</v>
      </c>
      <c r="C71" s="58">
        <f>PRRAS!D81</f>
        <v>95856</v>
      </c>
      <c r="D71" s="58">
        <f>PRRAS!E81</f>
        <v>185299</v>
      </c>
      <c r="E71" s="58">
        <v>0</v>
      </c>
      <c r="F71" s="58">
        <v>0</v>
      </c>
      <c r="G71" s="59">
        <f t="shared" si="2"/>
        <v>32651.780000000002</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490061</v>
      </c>
      <c r="D73" s="58">
        <f>PRRAS!E83</f>
        <v>265857</v>
      </c>
      <c r="E73" s="58">
        <v>0</v>
      </c>
      <c r="F73" s="58">
        <v>0</v>
      </c>
      <c r="G73" s="59">
        <f t="shared" si="2"/>
        <v>73567.799999999988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903</v>
      </c>
      <c r="D75" s="58">
        <f>PRRAS!E85</f>
        <v>998</v>
      </c>
      <c r="E75" s="58">
        <v>0</v>
      </c>
      <c r="F75" s="58">
        <v>0</v>
      </c>
      <c r="G75" s="59">
        <f t="shared" si="2"/>
        <v>214.52599999999998</v>
      </c>
      <c r="H75" s="59">
        <f t="shared" si="3"/>
        <v>0</v>
      </c>
      <c r="I75" s="60">
        <v>0</v>
      </c>
    </row>
    <row r="76" spans="1:9" x14ac:dyDescent="0.2">
      <c r="A76" s="57">
        <v>151</v>
      </c>
      <c r="B76" s="58">
        <f>PRRAS!C86</f>
        <v>75</v>
      </c>
      <c r="C76" s="58">
        <f>PRRAS!D86</f>
        <v>903</v>
      </c>
      <c r="D76" s="58">
        <f>PRRAS!E86</f>
        <v>998</v>
      </c>
      <c r="E76" s="58">
        <v>0</v>
      </c>
      <c r="F76" s="58">
        <v>0</v>
      </c>
      <c r="G76" s="59">
        <f t="shared" si="2"/>
        <v>217.42499999999998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789</v>
      </c>
      <c r="D78" s="58">
        <f>PRRAS!E88</f>
        <v>998</v>
      </c>
      <c r="E78" s="58">
        <v>0</v>
      </c>
      <c r="F78" s="58">
        <v>0</v>
      </c>
      <c r="G78" s="59">
        <f t="shared" si="2"/>
        <v>214.44499999999999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114</v>
      </c>
      <c r="D80" s="58">
        <f>PRRAS!E90</f>
        <v>0</v>
      </c>
      <c r="E80" s="58">
        <v>0</v>
      </c>
      <c r="F80" s="58">
        <v>0</v>
      </c>
      <c r="G80" s="59">
        <f t="shared" si="2"/>
        <v>9.0060000000000002</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3293159</v>
      </c>
      <c r="D106" s="58">
        <f>PRRAS!E116</f>
        <v>3192052</v>
      </c>
      <c r="E106" s="58">
        <v>0</v>
      </c>
      <c r="F106" s="58">
        <v>0</v>
      </c>
      <c r="G106" s="59">
        <f t="shared" si="2"/>
        <v>1016112.615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3293159</v>
      </c>
      <c r="D112" s="58">
        <f>PRRAS!E122</f>
        <v>3192052</v>
      </c>
      <c r="E112" s="58">
        <v>0</v>
      </c>
      <c r="F112" s="58">
        <v>0</v>
      </c>
      <c r="G112" s="59">
        <f t="shared" si="2"/>
        <v>1074176.193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3293159</v>
      </c>
      <c r="D117" s="58">
        <f>PRRAS!E127</f>
        <v>3192052</v>
      </c>
      <c r="E117" s="58">
        <v>0</v>
      </c>
      <c r="F117" s="58">
        <v>0</v>
      </c>
      <c r="G117" s="59">
        <f t="shared" si="2"/>
        <v>1122562.5080000001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7412293</v>
      </c>
      <c r="D124" s="58">
        <f>PRRAS!E134</f>
        <v>10904016</v>
      </c>
      <c r="E124" s="58">
        <v>0</v>
      </c>
      <c r="F124" s="58">
        <v>0</v>
      </c>
      <c r="G124" s="59">
        <f t="shared" si="2"/>
        <v>3594099.9750000001</v>
      </c>
      <c r="H124" s="59">
        <f t="shared" si="3"/>
        <v>0</v>
      </c>
      <c r="I124" s="60">
        <v>0</v>
      </c>
    </row>
    <row r="125" spans="1:9" x14ac:dyDescent="0.2">
      <c r="A125" s="57">
        <v>151</v>
      </c>
      <c r="B125" s="58">
        <f>PRRAS!C135</f>
        <v>124</v>
      </c>
      <c r="C125" s="58">
        <f>PRRAS!D135</f>
        <v>7291093</v>
      </c>
      <c r="D125" s="58">
        <f>PRRAS!E135</f>
        <v>10705536</v>
      </c>
      <c r="E125" s="58">
        <v>0</v>
      </c>
      <c r="F125" s="58">
        <v>0</v>
      </c>
      <c r="G125" s="59">
        <f t="shared" si="2"/>
        <v>3559068.46</v>
      </c>
      <c r="H125" s="59">
        <f t="shared" si="3"/>
        <v>0</v>
      </c>
      <c r="I125" s="60">
        <v>0</v>
      </c>
    </row>
    <row r="126" spans="1:9" x14ac:dyDescent="0.2">
      <c r="A126" s="57">
        <v>151</v>
      </c>
      <c r="B126" s="58">
        <f>PRRAS!C136</f>
        <v>125</v>
      </c>
      <c r="C126" s="58">
        <f>PRRAS!D136</f>
        <v>74688</v>
      </c>
      <c r="D126" s="58">
        <f>PRRAS!E136</f>
        <v>66842</v>
      </c>
      <c r="E126" s="58">
        <v>0</v>
      </c>
      <c r="F126" s="58">
        <v>0</v>
      </c>
      <c r="G126" s="59">
        <f t="shared" si="2"/>
        <v>26046.5</v>
      </c>
      <c r="H126" s="59">
        <f t="shared" si="3"/>
        <v>0</v>
      </c>
      <c r="I126" s="60">
        <v>0</v>
      </c>
    </row>
    <row r="127" spans="1:9" x14ac:dyDescent="0.2">
      <c r="A127" s="57">
        <v>151</v>
      </c>
      <c r="B127" s="58">
        <f>PRRAS!C137</f>
        <v>126</v>
      </c>
      <c r="C127" s="58">
        <f>PRRAS!D137</f>
        <v>7216405</v>
      </c>
      <c r="D127" s="58">
        <f>PRRAS!E137</f>
        <v>10638694</v>
      </c>
      <c r="E127" s="58">
        <v>0</v>
      </c>
      <c r="F127" s="58">
        <v>0</v>
      </c>
      <c r="G127" s="59">
        <f t="shared" si="2"/>
        <v>3590217.9180000001</v>
      </c>
      <c r="H127" s="59">
        <f t="shared" si="3"/>
        <v>0</v>
      </c>
      <c r="I127" s="60">
        <v>0</v>
      </c>
    </row>
    <row r="128" spans="1:9" x14ac:dyDescent="0.2">
      <c r="A128" s="57">
        <v>151</v>
      </c>
      <c r="B128" s="58">
        <f>PRRAS!C138</f>
        <v>127</v>
      </c>
      <c r="C128" s="58">
        <f>PRRAS!D138</f>
        <v>121200</v>
      </c>
      <c r="D128" s="58">
        <f>PRRAS!E138</f>
        <v>198480</v>
      </c>
      <c r="E128" s="58">
        <v>0</v>
      </c>
      <c r="F128" s="58">
        <v>0</v>
      </c>
      <c r="G128" s="59">
        <f t="shared" si="2"/>
        <v>65806.320000000007</v>
      </c>
      <c r="H128" s="59">
        <f t="shared" si="3"/>
        <v>0</v>
      </c>
      <c r="I128" s="60">
        <v>0</v>
      </c>
    </row>
    <row r="129" spans="1:9" x14ac:dyDescent="0.2">
      <c r="A129" s="57">
        <v>151</v>
      </c>
      <c r="B129" s="58">
        <f>PRRAS!C139</f>
        <v>128</v>
      </c>
      <c r="C129" s="58">
        <f>PRRAS!D139</f>
        <v>121200</v>
      </c>
      <c r="D129" s="58">
        <f>PRRAS!E139</f>
        <v>198480</v>
      </c>
      <c r="E129" s="58">
        <v>0</v>
      </c>
      <c r="F129" s="58">
        <v>0</v>
      </c>
      <c r="G129" s="59">
        <f t="shared" si="2"/>
        <v>66324.479999999996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26170159</v>
      </c>
      <c r="D131" s="58">
        <f>PRRAS!E141</f>
        <v>27068499</v>
      </c>
      <c r="E131" s="58">
        <v>0</v>
      </c>
      <c r="F131" s="58">
        <v>0</v>
      </c>
      <c r="G131" s="59">
        <f t="shared" si="4"/>
        <v>10439930.41</v>
      </c>
      <c r="H131" s="59">
        <f t="shared" si="5"/>
        <v>0</v>
      </c>
      <c r="I131" s="60">
        <v>0</v>
      </c>
    </row>
    <row r="132" spans="1:9" x14ac:dyDescent="0.2">
      <c r="A132" s="57">
        <v>151</v>
      </c>
      <c r="B132" s="58">
        <f>PRRAS!C142</f>
        <v>131</v>
      </c>
      <c r="C132" s="58">
        <f>PRRAS!D142</f>
        <v>26170159</v>
      </c>
      <c r="D132" s="58">
        <f>PRRAS!E142</f>
        <v>27068499</v>
      </c>
      <c r="E132" s="58">
        <v>0</v>
      </c>
      <c r="F132" s="58">
        <v>0</v>
      </c>
      <c r="G132" s="59">
        <f t="shared" si="4"/>
        <v>10520237.567</v>
      </c>
      <c r="H132" s="59">
        <f t="shared" si="5"/>
        <v>0</v>
      </c>
      <c r="I132" s="60">
        <v>0</v>
      </c>
    </row>
    <row r="133" spans="1:9" x14ac:dyDescent="0.2">
      <c r="A133" s="57">
        <v>151</v>
      </c>
      <c r="B133" s="58">
        <f>PRRAS!C143</f>
        <v>132</v>
      </c>
      <c r="C133" s="58">
        <f>PRRAS!D143</f>
        <v>26170159</v>
      </c>
      <c r="D133" s="58">
        <f>PRRAS!E143</f>
        <v>27068499</v>
      </c>
      <c r="E133" s="58">
        <v>0</v>
      </c>
      <c r="F133" s="58">
        <v>0</v>
      </c>
      <c r="G133" s="59">
        <f t="shared" si="4"/>
        <v>10600544.724000001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1921</v>
      </c>
      <c r="D137" s="58">
        <f>PRRAS!E147</f>
        <v>13967</v>
      </c>
      <c r="E137" s="58">
        <v>0</v>
      </c>
      <c r="F137" s="58">
        <v>0</v>
      </c>
      <c r="G137" s="59">
        <f t="shared" si="4"/>
        <v>4060.28</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1921</v>
      </c>
      <c r="D148" s="58">
        <f>PRRAS!E158</f>
        <v>13967</v>
      </c>
      <c r="E148" s="58">
        <v>0</v>
      </c>
      <c r="F148" s="58">
        <v>0</v>
      </c>
      <c r="G148" s="59">
        <f t="shared" si="4"/>
        <v>4388.6849999999995</v>
      </c>
      <c r="H148" s="59">
        <f t="shared" si="5"/>
        <v>0</v>
      </c>
      <c r="I148" s="60">
        <v>0</v>
      </c>
    </row>
    <row r="149" spans="1:9" x14ac:dyDescent="0.2">
      <c r="A149" s="57">
        <v>151</v>
      </c>
      <c r="B149" s="58">
        <f>PRRAS!C159</f>
        <v>148</v>
      </c>
      <c r="C149" s="58">
        <f>PRRAS!D159</f>
        <v>36370127</v>
      </c>
      <c r="D149" s="58">
        <f>PRRAS!E159</f>
        <v>41530539</v>
      </c>
      <c r="E149" s="58">
        <v>0</v>
      </c>
      <c r="F149" s="58">
        <v>0</v>
      </c>
      <c r="G149" s="59">
        <f t="shared" si="4"/>
        <v>17675818.34</v>
      </c>
      <c r="H149" s="59">
        <f t="shared" si="5"/>
        <v>0</v>
      </c>
      <c r="I149" s="60">
        <v>0</v>
      </c>
    </row>
    <row r="150" spans="1:9" x14ac:dyDescent="0.2">
      <c r="A150" s="57">
        <v>151</v>
      </c>
      <c r="B150" s="58">
        <f>PRRAS!C160</f>
        <v>149</v>
      </c>
      <c r="C150" s="58">
        <f>PRRAS!D160</f>
        <v>24378188</v>
      </c>
      <c r="D150" s="58">
        <f>PRRAS!E160</f>
        <v>26126392</v>
      </c>
      <c r="E150" s="58">
        <v>0</v>
      </c>
      <c r="F150" s="58">
        <v>0</v>
      </c>
      <c r="G150" s="59">
        <f t="shared" si="4"/>
        <v>11418014.828</v>
      </c>
      <c r="H150" s="59">
        <f t="shared" si="5"/>
        <v>0</v>
      </c>
      <c r="I150" s="60">
        <v>0</v>
      </c>
    </row>
    <row r="151" spans="1:9" x14ac:dyDescent="0.2">
      <c r="A151" s="57">
        <v>151</v>
      </c>
      <c r="B151" s="58">
        <f>PRRAS!C161</f>
        <v>150</v>
      </c>
      <c r="C151" s="58">
        <f>PRRAS!D161</f>
        <v>20262839</v>
      </c>
      <c r="D151" s="58">
        <f>PRRAS!E161</f>
        <v>21737539</v>
      </c>
      <c r="E151" s="58">
        <v>0</v>
      </c>
      <c r="F151" s="58">
        <v>0</v>
      </c>
      <c r="G151" s="59">
        <f t="shared" si="4"/>
        <v>9560687.5499999989</v>
      </c>
      <c r="H151" s="59">
        <f t="shared" si="5"/>
        <v>0</v>
      </c>
      <c r="I151" s="60">
        <v>0</v>
      </c>
    </row>
    <row r="152" spans="1:9" x14ac:dyDescent="0.2">
      <c r="A152" s="57">
        <v>151</v>
      </c>
      <c r="B152" s="58">
        <f>PRRAS!C162</f>
        <v>151</v>
      </c>
      <c r="C152" s="58">
        <f>PRRAS!D162</f>
        <v>20259730</v>
      </c>
      <c r="D152" s="58">
        <f>PRRAS!E162</f>
        <v>21698458</v>
      </c>
      <c r="E152" s="58">
        <v>0</v>
      </c>
      <c r="F152" s="58">
        <v>0</v>
      </c>
      <c r="G152" s="59">
        <f t="shared" si="4"/>
        <v>9612153.5460000001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3109</v>
      </c>
      <c r="D154" s="58">
        <f>PRRAS!E164</f>
        <v>39081</v>
      </c>
      <c r="E154" s="58">
        <v>0</v>
      </c>
      <c r="F154" s="58">
        <v>0</v>
      </c>
      <c r="G154" s="59">
        <f t="shared" si="4"/>
        <v>12434.463</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628387</v>
      </c>
      <c r="D156" s="58">
        <f>PRRAS!E166</f>
        <v>648715</v>
      </c>
      <c r="E156" s="58">
        <v>0</v>
      </c>
      <c r="F156" s="58">
        <v>0</v>
      </c>
      <c r="G156" s="59">
        <f t="shared" si="4"/>
        <v>298501.63500000001</v>
      </c>
      <c r="H156" s="59">
        <f t="shared" si="5"/>
        <v>0</v>
      </c>
      <c r="I156" s="60">
        <v>0</v>
      </c>
    </row>
    <row r="157" spans="1:9" x14ac:dyDescent="0.2">
      <c r="A157" s="57">
        <v>151</v>
      </c>
      <c r="B157" s="58">
        <f>PRRAS!C167</f>
        <v>156</v>
      </c>
      <c r="C157" s="58">
        <f>PRRAS!D167</f>
        <v>3486962</v>
      </c>
      <c r="D157" s="58">
        <f>PRRAS!E167</f>
        <v>3740138</v>
      </c>
      <c r="E157" s="58">
        <v>0</v>
      </c>
      <c r="F157" s="58">
        <v>0</v>
      </c>
      <c r="G157" s="59">
        <f t="shared" si="4"/>
        <v>1710889.128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3142494</v>
      </c>
      <c r="D159" s="58">
        <f>PRRAS!E169</f>
        <v>3370840</v>
      </c>
      <c r="E159" s="58">
        <v>0</v>
      </c>
      <c r="F159" s="58">
        <v>0</v>
      </c>
      <c r="G159" s="59">
        <f t="shared" si="4"/>
        <v>1561699.4920000001</v>
      </c>
      <c r="H159" s="59">
        <f t="shared" si="5"/>
        <v>0</v>
      </c>
      <c r="I159" s="60">
        <v>0</v>
      </c>
    </row>
    <row r="160" spans="1:9" x14ac:dyDescent="0.2">
      <c r="A160" s="57">
        <v>151</v>
      </c>
      <c r="B160" s="58">
        <f>PRRAS!C170</f>
        <v>159</v>
      </c>
      <c r="C160" s="58">
        <f>PRRAS!D170</f>
        <v>344468</v>
      </c>
      <c r="D160" s="58">
        <f>PRRAS!E170</f>
        <v>369298</v>
      </c>
      <c r="E160" s="58">
        <v>0</v>
      </c>
      <c r="F160" s="58">
        <v>0</v>
      </c>
      <c r="G160" s="59">
        <f t="shared" si="4"/>
        <v>172207.17600000001</v>
      </c>
      <c r="H160" s="59">
        <f t="shared" si="5"/>
        <v>0</v>
      </c>
      <c r="I160" s="60">
        <v>0</v>
      </c>
    </row>
    <row r="161" spans="1:9" x14ac:dyDescent="0.2">
      <c r="A161" s="57">
        <v>151</v>
      </c>
      <c r="B161" s="58">
        <f>PRRAS!C171</f>
        <v>160</v>
      </c>
      <c r="C161" s="58">
        <f>PRRAS!D171</f>
        <v>11567934</v>
      </c>
      <c r="D161" s="58">
        <f>PRRAS!E171</f>
        <v>15203634</v>
      </c>
      <c r="E161" s="58">
        <v>0</v>
      </c>
      <c r="F161" s="58">
        <v>0</v>
      </c>
      <c r="G161" s="59">
        <f t="shared" si="4"/>
        <v>6716032.3200000003</v>
      </c>
      <c r="H161" s="59">
        <f t="shared" si="5"/>
        <v>0</v>
      </c>
      <c r="I161" s="60">
        <v>0</v>
      </c>
    </row>
    <row r="162" spans="1:9" x14ac:dyDescent="0.2">
      <c r="A162" s="57">
        <v>151</v>
      </c>
      <c r="B162" s="58">
        <f>PRRAS!C172</f>
        <v>161</v>
      </c>
      <c r="C162" s="58">
        <f>PRRAS!D172</f>
        <v>1659240</v>
      </c>
      <c r="D162" s="58">
        <f>PRRAS!E172</f>
        <v>1598458</v>
      </c>
      <c r="E162" s="58">
        <v>0</v>
      </c>
      <c r="F162" s="58">
        <v>0</v>
      </c>
      <c r="G162" s="59">
        <f t="shared" si="4"/>
        <v>781841.11600000004</v>
      </c>
      <c r="H162" s="59">
        <f t="shared" si="5"/>
        <v>0</v>
      </c>
      <c r="I162" s="60">
        <v>0</v>
      </c>
    </row>
    <row r="163" spans="1:9" x14ac:dyDescent="0.2">
      <c r="A163" s="57">
        <v>151</v>
      </c>
      <c r="B163" s="58">
        <f>PRRAS!C173</f>
        <v>162</v>
      </c>
      <c r="C163" s="58">
        <f>PRRAS!D173</f>
        <v>857694</v>
      </c>
      <c r="D163" s="58">
        <f>PRRAS!E173</f>
        <v>779407</v>
      </c>
      <c r="E163" s="58">
        <v>0</v>
      </c>
      <c r="F163" s="58">
        <v>0</v>
      </c>
      <c r="G163" s="59">
        <f t="shared" si="4"/>
        <v>391474.29600000003</v>
      </c>
      <c r="H163" s="59">
        <f t="shared" si="5"/>
        <v>0</v>
      </c>
      <c r="I163" s="60">
        <v>0</v>
      </c>
    </row>
    <row r="164" spans="1:9" x14ac:dyDescent="0.2">
      <c r="A164" s="57">
        <v>151</v>
      </c>
      <c r="B164" s="58">
        <f>PRRAS!C174</f>
        <v>163</v>
      </c>
      <c r="C164" s="58">
        <f>PRRAS!D174</f>
        <v>238200</v>
      </c>
      <c r="D164" s="58">
        <f>PRRAS!E174</f>
        <v>319836</v>
      </c>
      <c r="E164" s="58">
        <v>0</v>
      </c>
      <c r="F164" s="58">
        <v>0</v>
      </c>
      <c r="G164" s="59">
        <f t="shared" si="4"/>
        <v>143093.136</v>
      </c>
      <c r="H164" s="59">
        <f t="shared" si="5"/>
        <v>0</v>
      </c>
      <c r="I164" s="60">
        <v>0</v>
      </c>
    </row>
    <row r="165" spans="1:9" x14ac:dyDescent="0.2">
      <c r="A165" s="57">
        <v>151</v>
      </c>
      <c r="B165" s="58">
        <f>PRRAS!C175</f>
        <v>164</v>
      </c>
      <c r="C165" s="58">
        <f>PRRAS!D175</f>
        <v>194410</v>
      </c>
      <c r="D165" s="58">
        <f>PRRAS!E175</f>
        <v>193199</v>
      </c>
      <c r="E165" s="58">
        <v>0</v>
      </c>
      <c r="F165" s="58">
        <v>0</v>
      </c>
      <c r="G165" s="59">
        <f t="shared" si="4"/>
        <v>95252.512000000002</v>
      </c>
      <c r="H165" s="59">
        <f t="shared" si="5"/>
        <v>0</v>
      </c>
      <c r="I165" s="60">
        <v>0</v>
      </c>
    </row>
    <row r="166" spans="1:9" x14ac:dyDescent="0.2">
      <c r="A166" s="57">
        <v>151</v>
      </c>
      <c r="B166" s="58">
        <f>PRRAS!C176</f>
        <v>165</v>
      </c>
      <c r="C166" s="58">
        <f>PRRAS!D176</f>
        <v>368936</v>
      </c>
      <c r="D166" s="58">
        <f>PRRAS!E176</f>
        <v>306016</v>
      </c>
      <c r="E166" s="58">
        <v>0</v>
      </c>
      <c r="F166" s="58">
        <v>0</v>
      </c>
      <c r="G166" s="59">
        <f t="shared" si="4"/>
        <v>161859.72</v>
      </c>
      <c r="H166" s="59">
        <f t="shared" si="5"/>
        <v>0</v>
      </c>
      <c r="I166" s="60">
        <v>0</v>
      </c>
    </row>
    <row r="167" spans="1:9" x14ac:dyDescent="0.2">
      <c r="A167" s="57">
        <v>151</v>
      </c>
      <c r="B167" s="58">
        <f>PRRAS!C177</f>
        <v>166</v>
      </c>
      <c r="C167" s="58">
        <f>PRRAS!D177</f>
        <v>1222263</v>
      </c>
      <c r="D167" s="58">
        <f>PRRAS!E177</f>
        <v>1338350</v>
      </c>
      <c r="E167" s="58">
        <v>0</v>
      </c>
      <c r="F167" s="58">
        <v>0</v>
      </c>
      <c r="G167" s="59">
        <f t="shared" si="4"/>
        <v>647227.85800000001</v>
      </c>
      <c r="H167" s="59">
        <f t="shared" si="5"/>
        <v>0</v>
      </c>
      <c r="I167" s="60">
        <v>0</v>
      </c>
    </row>
    <row r="168" spans="1:9" x14ac:dyDescent="0.2">
      <c r="A168" s="57">
        <v>151</v>
      </c>
      <c r="B168" s="58">
        <f>PRRAS!C178</f>
        <v>167</v>
      </c>
      <c r="C168" s="58">
        <f>PRRAS!D178</f>
        <v>348382</v>
      </c>
      <c r="D168" s="58">
        <f>PRRAS!E178</f>
        <v>415871</v>
      </c>
      <c r="E168" s="58">
        <v>0</v>
      </c>
      <c r="F168" s="58">
        <v>0</v>
      </c>
      <c r="G168" s="59">
        <f t="shared" si="4"/>
        <v>197080.70800000001</v>
      </c>
      <c r="H168" s="59">
        <f t="shared" si="5"/>
        <v>0</v>
      </c>
      <c r="I168" s="60">
        <v>0</v>
      </c>
    </row>
    <row r="169" spans="1:9" x14ac:dyDescent="0.2">
      <c r="A169" s="57">
        <v>151</v>
      </c>
      <c r="B169" s="58">
        <f>PRRAS!C179</f>
        <v>168</v>
      </c>
      <c r="C169" s="58">
        <f>PRRAS!D179</f>
        <v>13078</v>
      </c>
      <c r="D169" s="58">
        <f>PRRAS!E179</f>
        <v>15183</v>
      </c>
      <c r="E169" s="58">
        <v>0</v>
      </c>
      <c r="F169" s="58">
        <v>0</v>
      </c>
      <c r="G169" s="59">
        <f t="shared" si="4"/>
        <v>7298.5920000000006</v>
      </c>
      <c r="H169" s="59">
        <f t="shared" si="5"/>
        <v>0</v>
      </c>
      <c r="I169" s="60">
        <v>0</v>
      </c>
    </row>
    <row r="170" spans="1:9" x14ac:dyDescent="0.2">
      <c r="A170" s="57">
        <v>151</v>
      </c>
      <c r="B170" s="58">
        <f>PRRAS!C180</f>
        <v>169</v>
      </c>
      <c r="C170" s="58">
        <f>PRRAS!D180</f>
        <v>517765</v>
      </c>
      <c r="D170" s="58">
        <f>PRRAS!E180</f>
        <v>568471</v>
      </c>
      <c r="E170" s="58">
        <v>0</v>
      </c>
      <c r="F170" s="58">
        <v>0</v>
      </c>
      <c r="G170" s="59">
        <f t="shared" si="4"/>
        <v>279645.48300000001</v>
      </c>
      <c r="H170" s="59">
        <f t="shared" si="5"/>
        <v>0</v>
      </c>
      <c r="I170" s="60">
        <v>0</v>
      </c>
    </row>
    <row r="171" spans="1:9" x14ac:dyDescent="0.2">
      <c r="A171" s="57">
        <v>151</v>
      </c>
      <c r="B171" s="58">
        <f>PRRAS!C181</f>
        <v>170</v>
      </c>
      <c r="C171" s="58">
        <f>PRRAS!D181</f>
        <v>107552</v>
      </c>
      <c r="D171" s="58">
        <f>PRRAS!E181</f>
        <v>173013</v>
      </c>
      <c r="E171" s="58">
        <v>0</v>
      </c>
      <c r="F171" s="58">
        <v>0</v>
      </c>
      <c r="G171" s="59">
        <f t="shared" si="4"/>
        <v>77108.260000000009</v>
      </c>
      <c r="H171" s="59">
        <f t="shared" si="5"/>
        <v>0</v>
      </c>
      <c r="I171" s="60">
        <v>0</v>
      </c>
    </row>
    <row r="172" spans="1:9" x14ac:dyDescent="0.2">
      <c r="A172" s="57">
        <v>151</v>
      </c>
      <c r="B172" s="58">
        <f>PRRAS!C182</f>
        <v>171</v>
      </c>
      <c r="C172" s="58">
        <f>PRRAS!D182</f>
        <v>230633</v>
      </c>
      <c r="D172" s="58">
        <f>PRRAS!E182</f>
        <v>160211</v>
      </c>
      <c r="E172" s="58">
        <v>0</v>
      </c>
      <c r="F172" s="58">
        <v>0</v>
      </c>
      <c r="G172" s="59">
        <f t="shared" si="4"/>
        <v>94230.405000000013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4853</v>
      </c>
      <c r="D174" s="58">
        <f>PRRAS!E184</f>
        <v>5601</v>
      </c>
      <c r="E174" s="58">
        <v>0</v>
      </c>
      <c r="F174" s="58">
        <v>0</v>
      </c>
      <c r="G174" s="59">
        <f t="shared" si="4"/>
        <v>2777.5149999999999</v>
      </c>
      <c r="H174" s="59">
        <f t="shared" si="5"/>
        <v>0</v>
      </c>
      <c r="I174" s="60">
        <v>0</v>
      </c>
    </row>
    <row r="175" spans="1:9" x14ac:dyDescent="0.2">
      <c r="A175" s="57">
        <v>151</v>
      </c>
      <c r="B175" s="58">
        <f>PRRAS!C185</f>
        <v>174</v>
      </c>
      <c r="C175" s="58">
        <f>PRRAS!D185</f>
        <v>7388923</v>
      </c>
      <c r="D175" s="58">
        <f>PRRAS!E185</f>
        <v>10418003</v>
      </c>
      <c r="E175" s="58">
        <v>0</v>
      </c>
      <c r="F175" s="58">
        <v>0</v>
      </c>
      <c r="G175" s="59">
        <f t="shared" si="4"/>
        <v>4911137.6459999997</v>
      </c>
      <c r="H175" s="59">
        <f t="shared" si="5"/>
        <v>0</v>
      </c>
      <c r="I175" s="60">
        <v>0</v>
      </c>
    </row>
    <row r="176" spans="1:9" x14ac:dyDescent="0.2">
      <c r="A176" s="57">
        <v>151</v>
      </c>
      <c r="B176" s="58">
        <f>PRRAS!C186</f>
        <v>175</v>
      </c>
      <c r="C176" s="58">
        <f>PRRAS!D186</f>
        <v>107086</v>
      </c>
      <c r="D176" s="58">
        <f>PRRAS!E186</f>
        <v>141483</v>
      </c>
      <c r="E176" s="58">
        <v>0</v>
      </c>
      <c r="F176" s="58">
        <v>0</v>
      </c>
      <c r="G176" s="59">
        <f t="shared" si="4"/>
        <v>68259.099999999991</v>
      </c>
      <c r="H176" s="59">
        <f t="shared" si="5"/>
        <v>0</v>
      </c>
      <c r="I176" s="60">
        <v>0</v>
      </c>
    </row>
    <row r="177" spans="1:9" x14ac:dyDescent="0.2">
      <c r="A177" s="57">
        <v>151</v>
      </c>
      <c r="B177" s="58">
        <f>PRRAS!C187</f>
        <v>176</v>
      </c>
      <c r="C177" s="58">
        <f>PRRAS!D187</f>
        <v>323291</v>
      </c>
      <c r="D177" s="58">
        <f>PRRAS!E187</f>
        <v>213797</v>
      </c>
      <c r="E177" s="58">
        <v>0</v>
      </c>
      <c r="F177" s="58">
        <v>0</v>
      </c>
      <c r="G177" s="59">
        <f t="shared" si="4"/>
        <v>132155.75999999998</v>
      </c>
      <c r="H177" s="59">
        <f t="shared" si="5"/>
        <v>0</v>
      </c>
      <c r="I177" s="60">
        <v>0</v>
      </c>
    </row>
    <row r="178" spans="1:9" x14ac:dyDescent="0.2">
      <c r="A178" s="57">
        <v>151</v>
      </c>
      <c r="B178" s="58">
        <f>PRRAS!C188</f>
        <v>177</v>
      </c>
      <c r="C178" s="58">
        <f>PRRAS!D188</f>
        <v>54694</v>
      </c>
      <c r="D178" s="58">
        <f>PRRAS!E188</f>
        <v>72627</v>
      </c>
      <c r="E178" s="58">
        <v>0</v>
      </c>
      <c r="F178" s="58">
        <v>0</v>
      </c>
      <c r="G178" s="59">
        <f t="shared" si="4"/>
        <v>35390.795999999995</v>
      </c>
      <c r="H178" s="59">
        <f t="shared" si="5"/>
        <v>0</v>
      </c>
      <c r="I178" s="60">
        <v>0</v>
      </c>
    </row>
    <row r="179" spans="1:9" x14ac:dyDescent="0.2">
      <c r="A179" s="57">
        <v>151</v>
      </c>
      <c r="B179" s="58">
        <f>PRRAS!C189</f>
        <v>178</v>
      </c>
      <c r="C179" s="58">
        <f>PRRAS!D189</f>
        <v>177066</v>
      </c>
      <c r="D179" s="58">
        <f>PRRAS!E189</f>
        <v>176663</v>
      </c>
      <c r="E179" s="58">
        <v>0</v>
      </c>
      <c r="F179" s="58">
        <v>0</v>
      </c>
      <c r="G179" s="59">
        <f t="shared" si="4"/>
        <v>94409.775999999998</v>
      </c>
      <c r="H179" s="59">
        <f t="shared" si="5"/>
        <v>0</v>
      </c>
      <c r="I179" s="60">
        <v>0</v>
      </c>
    </row>
    <row r="180" spans="1:9" x14ac:dyDescent="0.2">
      <c r="A180" s="57">
        <v>151</v>
      </c>
      <c r="B180" s="58">
        <f>PRRAS!C190</f>
        <v>179</v>
      </c>
      <c r="C180" s="58">
        <f>PRRAS!D190</f>
        <v>192669</v>
      </c>
      <c r="D180" s="58">
        <f>PRRAS!E190</f>
        <v>223504</v>
      </c>
      <c r="E180" s="58">
        <v>0</v>
      </c>
      <c r="F180" s="58">
        <v>0</v>
      </c>
      <c r="G180" s="59">
        <f t="shared" si="4"/>
        <v>114502.18299999999</v>
      </c>
      <c r="H180" s="59">
        <f t="shared" si="5"/>
        <v>0</v>
      </c>
      <c r="I180" s="60">
        <v>0</v>
      </c>
    </row>
    <row r="181" spans="1:9" x14ac:dyDescent="0.2">
      <c r="A181" s="57">
        <v>151</v>
      </c>
      <c r="B181" s="58">
        <f>PRRAS!C191</f>
        <v>180</v>
      </c>
      <c r="C181" s="58">
        <f>PRRAS!D191</f>
        <v>15725</v>
      </c>
      <c r="D181" s="58">
        <f>PRRAS!E191</f>
        <v>14325</v>
      </c>
      <c r="E181" s="58">
        <v>0</v>
      </c>
      <c r="F181" s="58">
        <v>0</v>
      </c>
      <c r="G181" s="59">
        <f t="shared" si="4"/>
        <v>7987.5</v>
      </c>
      <c r="H181" s="59">
        <f t="shared" si="5"/>
        <v>0</v>
      </c>
      <c r="I181" s="60">
        <v>0</v>
      </c>
    </row>
    <row r="182" spans="1:9" x14ac:dyDescent="0.2">
      <c r="A182" s="57">
        <v>151</v>
      </c>
      <c r="B182" s="58">
        <f>PRRAS!C192</f>
        <v>181</v>
      </c>
      <c r="C182" s="58">
        <f>PRRAS!D192</f>
        <v>6155857</v>
      </c>
      <c r="D182" s="58">
        <f>PRRAS!E192</f>
        <v>8841970</v>
      </c>
      <c r="E182" s="58">
        <v>0</v>
      </c>
      <c r="F182" s="58">
        <v>0</v>
      </c>
      <c r="G182" s="59">
        <f t="shared" si="4"/>
        <v>4315003.2570000002</v>
      </c>
      <c r="H182" s="59">
        <f t="shared" si="5"/>
        <v>0</v>
      </c>
      <c r="I182" s="60">
        <v>0</v>
      </c>
    </row>
    <row r="183" spans="1:9" x14ac:dyDescent="0.2">
      <c r="A183" s="57">
        <v>151</v>
      </c>
      <c r="B183" s="58">
        <f>PRRAS!C193</f>
        <v>182</v>
      </c>
      <c r="C183" s="58">
        <f>PRRAS!D193</f>
        <v>82238</v>
      </c>
      <c r="D183" s="58">
        <f>PRRAS!E193</f>
        <v>92942</v>
      </c>
      <c r="E183" s="58">
        <v>0</v>
      </c>
      <c r="F183" s="58">
        <v>0</v>
      </c>
      <c r="G183" s="59">
        <f t="shared" si="4"/>
        <v>48798.203999999998</v>
      </c>
      <c r="H183" s="59">
        <f t="shared" si="5"/>
        <v>0</v>
      </c>
      <c r="I183" s="60">
        <v>0</v>
      </c>
    </row>
    <row r="184" spans="1:9" x14ac:dyDescent="0.2">
      <c r="A184" s="57">
        <v>151</v>
      </c>
      <c r="B184" s="58">
        <f>PRRAS!C194</f>
        <v>183</v>
      </c>
      <c r="C184" s="58">
        <f>PRRAS!D194</f>
        <v>280297</v>
      </c>
      <c r="D184" s="58">
        <f>PRRAS!E194</f>
        <v>640692</v>
      </c>
      <c r="E184" s="58">
        <v>0</v>
      </c>
      <c r="F184" s="58">
        <v>0</v>
      </c>
      <c r="G184" s="59">
        <f t="shared" si="4"/>
        <v>285787.62300000002</v>
      </c>
      <c r="H184" s="59">
        <f t="shared" si="5"/>
        <v>0</v>
      </c>
      <c r="I184" s="60">
        <v>0</v>
      </c>
    </row>
    <row r="185" spans="1:9" x14ac:dyDescent="0.2">
      <c r="A185" s="57">
        <v>151</v>
      </c>
      <c r="B185" s="58">
        <f>PRRAS!C195</f>
        <v>184</v>
      </c>
      <c r="C185" s="58">
        <f>PRRAS!D195</f>
        <v>233093</v>
      </c>
      <c r="D185" s="58">
        <f>PRRAS!E195</f>
        <v>292750</v>
      </c>
      <c r="E185" s="58">
        <v>0</v>
      </c>
      <c r="F185" s="58">
        <v>0</v>
      </c>
      <c r="G185" s="59">
        <f t="shared" si="4"/>
        <v>150621.11199999999</v>
      </c>
      <c r="H185" s="59">
        <f t="shared" si="5"/>
        <v>0</v>
      </c>
      <c r="I185" s="60">
        <v>0</v>
      </c>
    </row>
    <row r="186" spans="1:9" x14ac:dyDescent="0.2">
      <c r="A186" s="57">
        <v>151</v>
      </c>
      <c r="B186" s="58">
        <f>PRRAS!C196</f>
        <v>185</v>
      </c>
      <c r="C186" s="58">
        <f>PRRAS!D196</f>
        <v>1064415</v>
      </c>
      <c r="D186" s="58">
        <f>PRRAS!E196</f>
        <v>1556073</v>
      </c>
      <c r="E186" s="58">
        <v>0</v>
      </c>
      <c r="F186" s="58">
        <v>0</v>
      </c>
      <c r="G186" s="59">
        <f t="shared" si="4"/>
        <v>772663.78500000003</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35544</v>
      </c>
      <c r="D188" s="58">
        <f>PRRAS!E198</f>
        <v>38695</v>
      </c>
      <c r="E188" s="58">
        <v>0</v>
      </c>
      <c r="F188" s="58">
        <v>0</v>
      </c>
      <c r="G188" s="59">
        <f t="shared" si="4"/>
        <v>21118.657999999999</v>
      </c>
      <c r="H188" s="59">
        <f t="shared" si="5"/>
        <v>0</v>
      </c>
      <c r="I188" s="60">
        <v>0</v>
      </c>
    </row>
    <row r="189" spans="1:9" x14ac:dyDescent="0.2">
      <c r="A189" s="57">
        <v>151</v>
      </c>
      <c r="B189" s="58">
        <f>PRRAS!C199</f>
        <v>188</v>
      </c>
      <c r="C189" s="58">
        <f>PRRAS!D199</f>
        <v>269799</v>
      </c>
      <c r="D189" s="58">
        <f>PRRAS!E199</f>
        <v>258681</v>
      </c>
      <c r="E189" s="58">
        <v>0</v>
      </c>
      <c r="F189" s="58">
        <v>0</v>
      </c>
      <c r="G189" s="59">
        <f t="shared" si="4"/>
        <v>147986.26800000001</v>
      </c>
      <c r="H189" s="59">
        <f t="shared" si="5"/>
        <v>0</v>
      </c>
      <c r="I189" s="60">
        <v>0</v>
      </c>
    </row>
    <row r="190" spans="1:9" x14ac:dyDescent="0.2">
      <c r="A190" s="57">
        <v>151</v>
      </c>
      <c r="B190" s="58">
        <f>PRRAS!C200</f>
        <v>189</v>
      </c>
      <c r="C190" s="58">
        <f>PRRAS!D200</f>
        <v>132931</v>
      </c>
      <c r="D190" s="58">
        <f>PRRAS!E200</f>
        <v>140118</v>
      </c>
      <c r="E190" s="58">
        <v>0</v>
      </c>
      <c r="F190" s="58">
        <v>0</v>
      </c>
      <c r="G190" s="59">
        <f t="shared" si="4"/>
        <v>78088.562999999995</v>
      </c>
      <c r="H190" s="59">
        <f t="shared" si="5"/>
        <v>0</v>
      </c>
      <c r="I190" s="60">
        <v>0</v>
      </c>
    </row>
    <row r="191" spans="1:9" x14ac:dyDescent="0.2">
      <c r="A191" s="57">
        <v>151</v>
      </c>
      <c r="B191" s="58">
        <f>PRRAS!C201</f>
        <v>190</v>
      </c>
      <c r="C191" s="58">
        <f>PRRAS!D201</f>
        <v>69298</v>
      </c>
      <c r="D191" s="58">
        <f>PRRAS!E201</f>
        <v>73552</v>
      </c>
      <c r="E191" s="58">
        <v>0</v>
      </c>
      <c r="F191" s="58">
        <v>0</v>
      </c>
      <c r="G191" s="59">
        <f t="shared" si="4"/>
        <v>41116.379999999997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556843</v>
      </c>
      <c r="D193" s="58">
        <f>PRRAS!E203</f>
        <v>1045027</v>
      </c>
      <c r="E193" s="58">
        <v>0</v>
      </c>
      <c r="F193" s="58">
        <v>0</v>
      </c>
      <c r="G193" s="59">
        <f t="shared" si="4"/>
        <v>508204.22399999999</v>
      </c>
      <c r="H193" s="59">
        <f t="shared" si="5"/>
        <v>0</v>
      </c>
      <c r="I193" s="60">
        <v>0</v>
      </c>
    </row>
    <row r="194" spans="1:9" x14ac:dyDescent="0.2">
      <c r="A194" s="57">
        <v>151</v>
      </c>
      <c r="B194" s="58">
        <f>PRRAS!C204</f>
        <v>193</v>
      </c>
      <c r="C194" s="58">
        <f>PRRAS!D204</f>
        <v>64694</v>
      </c>
      <c r="D194" s="58">
        <f>PRRAS!E204</f>
        <v>73013</v>
      </c>
      <c r="E194" s="58">
        <v>0</v>
      </c>
      <c r="F194" s="58">
        <v>0</v>
      </c>
      <c r="G194" s="59">
        <f t="shared" ref="G194:G257" si="6">(B194/1000)*(C194*1+D194*2)</f>
        <v>40668.959999999999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64694</v>
      </c>
      <c r="D208" s="58">
        <f>PRRAS!E218</f>
        <v>73013</v>
      </c>
      <c r="E208" s="58">
        <v>0</v>
      </c>
      <c r="F208" s="58">
        <v>0</v>
      </c>
      <c r="G208" s="59">
        <f t="shared" si="6"/>
        <v>43619.040000000001</v>
      </c>
      <c r="H208" s="59">
        <f t="shared" si="7"/>
        <v>0</v>
      </c>
      <c r="I208" s="60">
        <v>0</v>
      </c>
    </row>
    <row r="209" spans="1:9" x14ac:dyDescent="0.2">
      <c r="A209" s="57">
        <v>151</v>
      </c>
      <c r="B209" s="58">
        <f>PRRAS!C219</f>
        <v>208</v>
      </c>
      <c r="C209" s="58">
        <f>PRRAS!D219</f>
        <v>59582</v>
      </c>
      <c r="D209" s="58">
        <f>PRRAS!E219</f>
        <v>64865</v>
      </c>
      <c r="E209" s="58">
        <v>0</v>
      </c>
      <c r="F209" s="58">
        <v>0</v>
      </c>
      <c r="G209" s="59">
        <f t="shared" si="6"/>
        <v>39376.896000000001</v>
      </c>
      <c r="H209" s="59">
        <f t="shared" si="7"/>
        <v>0</v>
      </c>
      <c r="I209" s="60">
        <v>0</v>
      </c>
    </row>
    <row r="210" spans="1:9" x14ac:dyDescent="0.2">
      <c r="A210" s="57">
        <v>151</v>
      </c>
      <c r="B210" s="58">
        <f>PRRAS!C220</f>
        <v>209</v>
      </c>
      <c r="C210" s="58">
        <f>PRRAS!D220</f>
        <v>5111</v>
      </c>
      <c r="D210" s="58">
        <f>PRRAS!E220</f>
        <v>8147</v>
      </c>
      <c r="E210" s="58">
        <v>0</v>
      </c>
      <c r="F210" s="58">
        <v>0</v>
      </c>
      <c r="G210" s="59">
        <f t="shared" si="6"/>
        <v>4473.6449999999995</v>
      </c>
      <c r="H210" s="59">
        <f t="shared" si="7"/>
        <v>0</v>
      </c>
      <c r="I210" s="60">
        <v>0</v>
      </c>
    </row>
    <row r="211" spans="1:9" x14ac:dyDescent="0.2">
      <c r="A211" s="57">
        <v>151</v>
      </c>
      <c r="B211" s="58">
        <f>PRRAS!C221</f>
        <v>210</v>
      </c>
      <c r="C211" s="58">
        <f>PRRAS!D221</f>
        <v>1</v>
      </c>
      <c r="D211" s="58">
        <f>PRRAS!E221</f>
        <v>1</v>
      </c>
      <c r="E211" s="58">
        <v>0</v>
      </c>
      <c r="F211" s="58">
        <v>0</v>
      </c>
      <c r="G211" s="59">
        <f t="shared" si="6"/>
        <v>0.63</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5849</v>
      </c>
      <c r="D213" s="58">
        <f>PRRAS!E223</f>
        <v>0</v>
      </c>
      <c r="E213" s="58">
        <v>0</v>
      </c>
      <c r="F213" s="58">
        <v>0</v>
      </c>
      <c r="G213" s="59">
        <f t="shared" si="6"/>
        <v>1239.9880000000001</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5849</v>
      </c>
      <c r="D221" s="58">
        <f>PRRAS!E231</f>
        <v>0</v>
      </c>
      <c r="E221" s="58">
        <v>0</v>
      </c>
      <c r="F221" s="58">
        <v>0</v>
      </c>
      <c r="G221" s="59">
        <f t="shared" si="6"/>
        <v>1286.78</v>
      </c>
      <c r="H221" s="59">
        <f t="shared" si="7"/>
        <v>0</v>
      </c>
      <c r="I221" s="60">
        <v>0</v>
      </c>
    </row>
    <row r="222" spans="1:9" x14ac:dyDescent="0.2">
      <c r="A222" s="57">
        <v>151</v>
      </c>
      <c r="B222" s="58">
        <f>PRRAS!C232</f>
        <v>221</v>
      </c>
      <c r="C222" s="58">
        <f>PRRAS!D232</f>
        <v>60215</v>
      </c>
      <c r="D222" s="58">
        <f>PRRAS!E232</f>
        <v>0</v>
      </c>
      <c r="E222" s="58">
        <v>0</v>
      </c>
      <c r="F222" s="58">
        <v>0</v>
      </c>
      <c r="G222" s="59">
        <f t="shared" si="6"/>
        <v>13307.514999999999</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60215</v>
      </c>
      <c r="D239" s="58">
        <f>PRRAS!E249</f>
        <v>0</v>
      </c>
      <c r="E239" s="58">
        <v>0</v>
      </c>
      <c r="F239" s="58">
        <v>0</v>
      </c>
      <c r="G239" s="59">
        <f t="shared" si="6"/>
        <v>14331.17</v>
      </c>
      <c r="H239" s="59">
        <f t="shared" si="7"/>
        <v>0</v>
      </c>
      <c r="I239" s="60">
        <v>0</v>
      </c>
    </row>
    <row r="240" spans="1:9" x14ac:dyDescent="0.2">
      <c r="A240" s="57">
        <v>151</v>
      </c>
      <c r="B240" s="58">
        <f>PRRAS!C250</f>
        <v>239</v>
      </c>
      <c r="C240" s="58">
        <f>PRRAS!D250</f>
        <v>60215</v>
      </c>
      <c r="D240" s="58">
        <f>PRRAS!E250</f>
        <v>0</v>
      </c>
      <c r="E240" s="58">
        <v>0</v>
      </c>
      <c r="F240" s="58">
        <v>0</v>
      </c>
      <c r="G240" s="59">
        <f t="shared" si="6"/>
        <v>14391.385</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86809</v>
      </c>
      <c r="D247" s="58">
        <f>PRRAS!E257</f>
        <v>120000</v>
      </c>
      <c r="E247" s="58">
        <v>0</v>
      </c>
      <c r="F247" s="58">
        <v>0</v>
      </c>
      <c r="G247" s="59">
        <f t="shared" si="6"/>
        <v>80395.013999999996</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86809</v>
      </c>
      <c r="D254" s="58">
        <f>PRRAS!E264</f>
        <v>120000</v>
      </c>
      <c r="E254" s="58">
        <v>0</v>
      </c>
      <c r="F254" s="58">
        <v>0</v>
      </c>
      <c r="G254" s="59">
        <f t="shared" si="6"/>
        <v>82682.676999999996</v>
      </c>
      <c r="H254" s="59">
        <f t="shared" si="7"/>
        <v>0</v>
      </c>
      <c r="I254" s="60">
        <v>0</v>
      </c>
    </row>
    <row r="255" spans="1:9" x14ac:dyDescent="0.2">
      <c r="A255" s="57">
        <v>151</v>
      </c>
      <c r="B255" s="58">
        <f>PRRAS!C265</f>
        <v>254</v>
      </c>
      <c r="C255" s="58">
        <f>PRRAS!D265</f>
        <v>86809</v>
      </c>
      <c r="D255" s="58">
        <f>PRRAS!E265</f>
        <v>120000</v>
      </c>
      <c r="E255" s="58">
        <v>0</v>
      </c>
      <c r="F255" s="58">
        <v>0</v>
      </c>
      <c r="G255" s="59">
        <f t="shared" si="6"/>
        <v>83009.486000000004</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206438</v>
      </c>
      <c r="D258" s="58">
        <f>PRRAS!E268</f>
        <v>7500</v>
      </c>
      <c r="E258" s="58">
        <v>0</v>
      </c>
      <c r="F258" s="58">
        <v>0</v>
      </c>
      <c r="G258" s="59">
        <f t="shared" ref="G258:G321" si="8">(B258/1000)*(C258*1+D258*2)</f>
        <v>56909.565999999999</v>
      </c>
      <c r="H258" s="59">
        <f t="shared" ref="H258:H321" si="9">ABS(C258-ROUND(C258,0))+ABS(D258-ROUND(D258,0))</f>
        <v>0</v>
      </c>
      <c r="I258" s="60">
        <v>0</v>
      </c>
    </row>
    <row r="259" spans="1:9" x14ac:dyDescent="0.2">
      <c r="A259" s="57">
        <v>151</v>
      </c>
      <c r="B259" s="58">
        <f>PRRAS!C269</f>
        <v>258</v>
      </c>
      <c r="C259" s="58">
        <f>PRRAS!D269</f>
        <v>206438</v>
      </c>
      <c r="D259" s="58">
        <f>PRRAS!E269</f>
        <v>7500</v>
      </c>
      <c r="E259" s="58">
        <v>0</v>
      </c>
      <c r="F259" s="58">
        <v>0</v>
      </c>
      <c r="G259" s="59">
        <f t="shared" si="8"/>
        <v>57131.004000000001</v>
      </c>
      <c r="H259" s="59">
        <f t="shared" si="9"/>
        <v>0</v>
      </c>
      <c r="I259" s="60">
        <v>0</v>
      </c>
    </row>
    <row r="260" spans="1:9" x14ac:dyDescent="0.2">
      <c r="A260" s="57">
        <v>151</v>
      </c>
      <c r="B260" s="58">
        <f>PRRAS!C270</f>
        <v>259</v>
      </c>
      <c r="C260" s="58">
        <f>PRRAS!D270</f>
        <v>11900</v>
      </c>
      <c r="D260" s="58">
        <f>PRRAS!E270</f>
        <v>7500</v>
      </c>
      <c r="E260" s="58">
        <v>0</v>
      </c>
      <c r="F260" s="58">
        <v>0</v>
      </c>
      <c r="G260" s="59">
        <f t="shared" si="8"/>
        <v>6967.1</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194538</v>
      </c>
      <c r="D262" s="58">
        <f>PRRAS!E272</f>
        <v>0</v>
      </c>
      <c r="E262" s="58">
        <v>0</v>
      </c>
      <c r="F262" s="58">
        <v>0</v>
      </c>
      <c r="G262" s="59">
        <f t="shared" si="8"/>
        <v>50774.418000000005</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36370127</v>
      </c>
      <c r="D282" s="58">
        <f>PRRAS!E292</f>
        <v>41530539</v>
      </c>
      <c r="E282" s="58">
        <v>0</v>
      </c>
      <c r="F282" s="58">
        <v>0</v>
      </c>
      <c r="G282" s="59">
        <f t="shared" si="8"/>
        <v>33560168.605000004</v>
      </c>
      <c r="H282" s="59">
        <f t="shared" si="9"/>
        <v>0</v>
      </c>
      <c r="I282" s="60">
        <v>0</v>
      </c>
    </row>
    <row r="283" spans="1:9" x14ac:dyDescent="0.2">
      <c r="A283" s="57">
        <v>151</v>
      </c>
      <c r="B283" s="58">
        <f>PRRAS!C293</f>
        <v>282</v>
      </c>
      <c r="C283" s="58">
        <f>PRRAS!D293</f>
        <v>1664944</v>
      </c>
      <c r="D283" s="58">
        <f>PRRAS!E293</f>
        <v>372065</v>
      </c>
      <c r="E283" s="58">
        <v>0</v>
      </c>
      <c r="F283" s="58">
        <v>0</v>
      </c>
      <c r="G283" s="59">
        <f t="shared" si="8"/>
        <v>679358.8679999999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1440923</v>
      </c>
      <c r="D285" s="58">
        <f>PRRAS!E295</f>
        <v>2185634</v>
      </c>
      <c r="E285" s="58">
        <v>0</v>
      </c>
      <c r="F285" s="58">
        <v>0</v>
      </c>
      <c r="G285" s="59">
        <f t="shared" si="8"/>
        <v>1650662.2439999999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1937326</v>
      </c>
      <c r="D287" s="58">
        <f>PRRAS!E297</f>
        <v>2393632</v>
      </c>
      <c r="E287" s="58">
        <v>0</v>
      </c>
      <c r="F287" s="58">
        <v>0</v>
      </c>
      <c r="G287" s="59">
        <f t="shared" si="8"/>
        <v>1923232.7399999998</v>
      </c>
      <c r="H287" s="59">
        <f t="shared" si="9"/>
        <v>0</v>
      </c>
      <c r="I287" s="60">
        <v>0</v>
      </c>
    </row>
    <row r="288" spans="1:9" x14ac:dyDescent="0.2">
      <c r="A288" s="57">
        <v>151</v>
      </c>
      <c r="B288" s="58">
        <f>PRRAS!C298</f>
        <v>287</v>
      </c>
      <c r="C288" s="58">
        <f>PRRAS!D298</f>
        <v>1937326</v>
      </c>
      <c r="D288" s="58">
        <f>PRRAS!E298</f>
        <v>2393632</v>
      </c>
      <c r="E288" s="58">
        <v>0</v>
      </c>
      <c r="F288" s="58">
        <v>0</v>
      </c>
      <c r="G288" s="59">
        <f t="shared" si="8"/>
        <v>1929957.3299999998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4911</v>
      </c>
      <c r="D290" s="58">
        <f>PRRAS!E301</f>
        <v>3343</v>
      </c>
      <c r="E290" s="58">
        <v>0</v>
      </c>
      <c r="F290" s="58">
        <v>0</v>
      </c>
      <c r="G290" s="59">
        <f t="shared" si="8"/>
        <v>3351.5329999999999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4911</v>
      </c>
      <c r="D303" s="58">
        <f>PRRAS!E314</f>
        <v>3343</v>
      </c>
      <c r="E303" s="58">
        <v>0</v>
      </c>
      <c r="F303" s="58">
        <v>0</v>
      </c>
      <c r="G303" s="59">
        <f t="shared" si="8"/>
        <v>3502.2939999999999</v>
      </c>
      <c r="H303" s="59">
        <f t="shared" si="9"/>
        <v>0</v>
      </c>
      <c r="I303" s="60">
        <v>0</v>
      </c>
    </row>
    <row r="304" spans="1:9" x14ac:dyDescent="0.2">
      <c r="A304" s="57">
        <v>151</v>
      </c>
      <c r="B304" s="58">
        <f>PRRAS!C315</f>
        <v>303</v>
      </c>
      <c r="C304" s="58">
        <f>PRRAS!D315</f>
        <v>4911</v>
      </c>
      <c r="D304" s="58">
        <f>PRRAS!E315</f>
        <v>3343</v>
      </c>
      <c r="E304" s="58">
        <v>0</v>
      </c>
      <c r="F304" s="58">
        <v>0</v>
      </c>
      <c r="G304" s="59">
        <f t="shared" si="8"/>
        <v>3513.8910000000001</v>
      </c>
      <c r="H304" s="59">
        <f t="shared" si="9"/>
        <v>0</v>
      </c>
      <c r="I304" s="60">
        <v>0</v>
      </c>
    </row>
    <row r="305" spans="1:9" x14ac:dyDescent="0.2">
      <c r="A305" s="57">
        <v>151</v>
      </c>
      <c r="B305" s="58">
        <f>PRRAS!C316</f>
        <v>304</v>
      </c>
      <c r="C305" s="58">
        <f>PRRAS!D316</f>
        <v>4911</v>
      </c>
      <c r="D305" s="58">
        <f>PRRAS!E316</f>
        <v>3343</v>
      </c>
      <c r="E305" s="58">
        <v>0</v>
      </c>
      <c r="F305" s="58">
        <v>0</v>
      </c>
      <c r="G305" s="59">
        <f t="shared" si="8"/>
        <v>3525.4879999999998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925144</v>
      </c>
      <c r="D342" s="58">
        <f>PRRAS!E353</f>
        <v>876684</v>
      </c>
      <c r="E342" s="58">
        <v>0</v>
      </c>
      <c r="F342" s="58">
        <v>0</v>
      </c>
      <c r="G342" s="59">
        <f t="shared" si="10"/>
        <v>913372.59200000006</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925144</v>
      </c>
      <c r="D355" s="58">
        <f>PRRAS!E366</f>
        <v>876684</v>
      </c>
      <c r="E355" s="58">
        <v>0</v>
      </c>
      <c r="F355" s="58">
        <v>0</v>
      </c>
      <c r="G355" s="59">
        <f t="shared" si="10"/>
        <v>948193.24799999991</v>
      </c>
      <c r="H355" s="59">
        <f t="shared" si="11"/>
        <v>0</v>
      </c>
      <c r="I355" s="60">
        <v>0</v>
      </c>
    </row>
    <row r="356" spans="1:9" x14ac:dyDescent="0.2">
      <c r="A356" s="57">
        <v>151</v>
      </c>
      <c r="B356" s="58">
        <f>PRRAS!C367</f>
        <v>355</v>
      </c>
      <c r="C356" s="58">
        <f>PRRAS!D367</f>
        <v>0</v>
      </c>
      <c r="D356" s="58">
        <f>PRRAS!E367</f>
        <v>49375</v>
      </c>
      <c r="E356" s="58">
        <v>0</v>
      </c>
      <c r="F356" s="58">
        <v>0</v>
      </c>
      <c r="G356" s="59">
        <f t="shared" si="10"/>
        <v>35056.25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49375</v>
      </c>
      <c r="E358" s="58">
        <v>0</v>
      </c>
      <c r="F358" s="58">
        <v>0</v>
      </c>
      <c r="G358" s="59">
        <f t="shared" si="10"/>
        <v>35253.75</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811672</v>
      </c>
      <c r="D361" s="58">
        <f>PRRAS!E372</f>
        <v>749796</v>
      </c>
      <c r="E361" s="58">
        <v>0</v>
      </c>
      <c r="F361" s="58">
        <v>0</v>
      </c>
      <c r="G361" s="59">
        <f t="shared" si="10"/>
        <v>832055.03999999992</v>
      </c>
      <c r="H361" s="59">
        <f t="shared" si="11"/>
        <v>0</v>
      </c>
      <c r="I361" s="60">
        <v>0</v>
      </c>
    </row>
    <row r="362" spans="1:9" x14ac:dyDescent="0.2">
      <c r="A362" s="57">
        <v>151</v>
      </c>
      <c r="B362" s="58">
        <f>PRRAS!C373</f>
        <v>361</v>
      </c>
      <c r="C362" s="58">
        <f>PRRAS!D373</f>
        <v>286801</v>
      </c>
      <c r="D362" s="58">
        <f>PRRAS!E373</f>
        <v>231276</v>
      </c>
      <c r="E362" s="58">
        <v>0</v>
      </c>
      <c r="F362" s="58">
        <v>0</v>
      </c>
      <c r="G362" s="59">
        <f t="shared" si="10"/>
        <v>270516.43300000002</v>
      </c>
      <c r="H362" s="59">
        <f t="shared" si="11"/>
        <v>0</v>
      </c>
      <c r="I362" s="60">
        <v>0</v>
      </c>
    </row>
    <row r="363" spans="1:9" x14ac:dyDescent="0.2">
      <c r="A363" s="57">
        <v>151</v>
      </c>
      <c r="B363" s="58">
        <f>PRRAS!C374</f>
        <v>362</v>
      </c>
      <c r="C363" s="58">
        <f>PRRAS!D374</f>
        <v>5425</v>
      </c>
      <c r="D363" s="58">
        <f>PRRAS!E374</f>
        <v>10200</v>
      </c>
      <c r="E363" s="58">
        <v>0</v>
      </c>
      <c r="F363" s="58">
        <v>0</v>
      </c>
      <c r="G363" s="59">
        <f t="shared" si="10"/>
        <v>9348.65</v>
      </c>
      <c r="H363" s="59">
        <f t="shared" si="11"/>
        <v>0</v>
      </c>
      <c r="I363" s="60">
        <v>0</v>
      </c>
    </row>
    <row r="364" spans="1:9" x14ac:dyDescent="0.2">
      <c r="A364" s="57">
        <v>151</v>
      </c>
      <c r="B364" s="58">
        <f>PRRAS!C375</f>
        <v>363</v>
      </c>
      <c r="C364" s="58">
        <f>PRRAS!D375</f>
        <v>44250</v>
      </c>
      <c r="D364" s="58">
        <f>PRRAS!E375</f>
        <v>7080</v>
      </c>
      <c r="E364" s="58">
        <v>0</v>
      </c>
      <c r="F364" s="58">
        <v>0</v>
      </c>
      <c r="G364" s="59">
        <f t="shared" si="10"/>
        <v>21202.829999999998</v>
      </c>
      <c r="H364" s="59">
        <f t="shared" si="11"/>
        <v>0</v>
      </c>
      <c r="I364" s="60">
        <v>0</v>
      </c>
    </row>
    <row r="365" spans="1:9" x14ac:dyDescent="0.2">
      <c r="A365" s="57">
        <v>151</v>
      </c>
      <c r="B365" s="58">
        <f>PRRAS!C376</f>
        <v>364</v>
      </c>
      <c r="C365" s="58">
        <f>PRRAS!D376</f>
        <v>350113</v>
      </c>
      <c r="D365" s="58">
        <f>PRRAS!E376</f>
        <v>370315</v>
      </c>
      <c r="E365" s="58">
        <v>0</v>
      </c>
      <c r="F365" s="58">
        <v>0</v>
      </c>
      <c r="G365" s="59">
        <f t="shared" si="10"/>
        <v>397030.45199999999</v>
      </c>
      <c r="H365" s="59">
        <f t="shared" si="11"/>
        <v>0</v>
      </c>
      <c r="I365" s="60">
        <v>0</v>
      </c>
    </row>
    <row r="366" spans="1:9" x14ac:dyDescent="0.2">
      <c r="A366" s="57">
        <v>151</v>
      </c>
      <c r="B366" s="58">
        <f>PRRAS!C377</f>
        <v>365</v>
      </c>
      <c r="C366" s="58">
        <f>PRRAS!D377</f>
        <v>125083</v>
      </c>
      <c r="D366" s="58">
        <f>PRRAS!E377</f>
        <v>118543</v>
      </c>
      <c r="E366" s="58">
        <v>0</v>
      </c>
      <c r="F366" s="58">
        <v>0</v>
      </c>
      <c r="G366" s="59">
        <f t="shared" si="10"/>
        <v>132191.685</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12382</v>
      </c>
      <c r="E368" s="58">
        <v>0</v>
      </c>
      <c r="F368" s="58">
        <v>0</v>
      </c>
      <c r="G368" s="59">
        <f t="shared" si="10"/>
        <v>9088.387999999999</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21424</v>
      </c>
      <c r="D375" s="58">
        <f>PRRAS!E386</f>
        <v>19901</v>
      </c>
      <c r="E375" s="58">
        <v>0</v>
      </c>
      <c r="F375" s="58">
        <v>0</v>
      </c>
      <c r="G375" s="59">
        <f t="shared" si="10"/>
        <v>22898.524000000001</v>
      </c>
      <c r="H375" s="59">
        <f t="shared" si="11"/>
        <v>0</v>
      </c>
      <c r="I375" s="60">
        <v>0</v>
      </c>
    </row>
    <row r="376" spans="1:9" x14ac:dyDescent="0.2">
      <c r="A376" s="57">
        <v>151</v>
      </c>
      <c r="B376" s="58">
        <f>PRRAS!C387</f>
        <v>375</v>
      </c>
      <c r="C376" s="58">
        <f>PRRAS!D387</f>
        <v>21424</v>
      </c>
      <c r="D376" s="58">
        <f>PRRAS!E387</f>
        <v>19901</v>
      </c>
      <c r="E376" s="58">
        <v>0</v>
      </c>
      <c r="F376" s="58">
        <v>0</v>
      </c>
      <c r="G376" s="59">
        <f t="shared" si="10"/>
        <v>22959.75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92048</v>
      </c>
      <c r="D383" s="58">
        <f>PRRAS!E394</f>
        <v>57612</v>
      </c>
      <c r="E383" s="58">
        <v>0</v>
      </c>
      <c r="F383" s="58">
        <v>0</v>
      </c>
      <c r="G383" s="59">
        <f t="shared" si="10"/>
        <v>79177.903999999995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92048</v>
      </c>
      <c r="D385" s="58">
        <f>PRRAS!E396</f>
        <v>57612</v>
      </c>
      <c r="E385" s="58">
        <v>0</v>
      </c>
      <c r="F385" s="58">
        <v>0</v>
      </c>
      <c r="G385" s="59">
        <f t="shared" si="10"/>
        <v>79592.448000000004</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920233</v>
      </c>
      <c r="D400" s="58">
        <f>PRRAS!E411</f>
        <v>873341</v>
      </c>
      <c r="E400" s="58">
        <v>0</v>
      </c>
      <c r="F400" s="58">
        <v>0</v>
      </c>
      <c r="G400" s="59">
        <f t="shared" si="12"/>
        <v>1064099.085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38039982</v>
      </c>
      <c r="D404" s="58">
        <f>PRRAS!E415</f>
        <v>41905947</v>
      </c>
      <c r="E404" s="58">
        <v>0</v>
      </c>
      <c r="F404" s="58">
        <v>0</v>
      </c>
      <c r="G404" s="59">
        <f t="shared" si="12"/>
        <v>49106306.028000005</v>
      </c>
      <c r="H404" s="59">
        <f t="shared" si="13"/>
        <v>0</v>
      </c>
      <c r="I404" s="60">
        <v>0</v>
      </c>
    </row>
    <row r="405" spans="1:9" x14ac:dyDescent="0.2">
      <c r="A405" s="57">
        <v>151</v>
      </c>
      <c r="B405" s="58">
        <f>PRRAS!C416</f>
        <v>404</v>
      </c>
      <c r="C405" s="58">
        <f>PRRAS!D416</f>
        <v>37295271</v>
      </c>
      <c r="D405" s="58">
        <f>PRRAS!E416</f>
        <v>42407223</v>
      </c>
      <c r="E405" s="58">
        <v>0</v>
      </c>
      <c r="F405" s="58">
        <v>0</v>
      </c>
      <c r="G405" s="59">
        <f t="shared" si="12"/>
        <v>49332325.668000005</v>
      </c>
      <c r="H405" s="59">
        <f t="shared" si="13"/>
        <v>0</v>
      </c>
      <c r="I405" s="60">
        <v>0</v>
      </c>
    </row>
    <row r="406" spans="1:9" x14ac:dyDescent="0.2">
      <c r="A406" s="57">
        <v>151</v>
      </c>
      <c r="B406" s="58">
        <f>PRRAS!C417</f>
        <v>405</v>
      </c>
      <c r="C406" s="58">
        <f>PRRAS!D417</f>
        <v>744711</v>
      </c>
      <c r="D406" s="58">
        <f>PRRAS!E417</f>
        <v>0</v>
      </c>
      <c r="E406" s="58">
        <v>0</v>
      </c>
      <c r="F406" s="58">
        <v>0</v>
      </c>
      <c r="G406" s="59">
        <f t="shared" si="12"/>
        <v>301607.95500000002</v>
      </c>
      <c r="H406" s="59">
        <f t="shared" si="13"/>
        <v>0</v>
      </c>
      <c r="I406" s="60">
        <v>0</v>
      </c>
    </row>
    <row r="407" spans="1:9" x14ac:dyDescent="0.2">
      <c r="A407" s="57">
        <v>151</v>
      </c>
      <c r="B407" s="58">
        <f>PRRAS!C418</f>
        <v>406</v>
      </c>
      <c r="C407" s="58">
        <f>PRRAS!D418</f>
        <v>0</v>
      </c>
      <c r="D407" s="58">
        <f>PRRAS!E418</f>
        <v>501276</v>
      </c>
      <c r="E407" s="58">
        <v>0</v>
      </c>
      <c r="F407" s="58">
        <v>0</v>
      </c>
      <c r="G407" s="59">
        <f t="shared" si="12"/>
        <v>407036.11200000002</v>
      </c>
      <c r="H407" s="59">
        <f t="shared" si="13"/>
        <v>0</v>
      </c>
      <c r="I407" s="60">
        <v>0</v>
      </c>
    </row>
    <row r="408" spans="1:9" x14ac:dyDescent="0.2">
      <c r="A408" s="57">
        <v>151</v>
      </c>
      <c r="B408" s="58">
        <f>PRRAS!C419</f>
        <v>407</v>
      </c>
      <c r="C408" s="58">
        <f>PRRAS!D419</f>
        <v>1440923</v>
      </c>
      <c r="D408" s="58">
        <f>PRRAS!E419</f>
        <v>2185634</v>
      </c>
      <c r="E408" s="58">
        <v>0</v>
      </c>
      <c r="F408" s="58">
        <v>0</v>
      </c>
      <c r="G408" s="59">
        <f t="shared" si="12"/>
        <v>2365561.7369999997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1937326</v>
      </c>
      <c r="D410" s="58">
        <f>PRRAS!E421</f>
        <v>2393632</v>
      </c>
      <c r="E410" s="58">
        <v>0</v>
      </c>
      <c r="F410" s="58">
        <v>0</v>
      </c>
      <c r="G410" s="59">
        <f t="shared" si="12"/>
        <v>2750357.31</v>
      </c>
      <c r="H410" s="59">
        <f t="shared" si="13"/>
        <v>0</v>
      </c>
      <c r="I410" s="60">
        <v>0</v>
      </c>
    </row>
    <row r="411" spans="1:9" x14ac:dyDescent="0.2">
      <c r="A411" s="57">
        <v>151</v>
      </c>
      <c r="B411" s="58">
        <f>PRRAS!C423</f>
        <v>410</v>
      </c>
      <c r="C411" s="58">
        <f>PRRAS!D423</f>
        <v>16928</v>
      </c>
      <c r="D411" s="58">
        <f>PRRAS!E423</f>
        <v>566196</v>
      </c>
      <c r="E411" s="58">
        <v>0</v>
      </c>
      <c r="F411" s="58">
        <v>0</v>
      </c>
      <c r="G411" s="59">
        <f t="shared" si="12"/>
        <v>471221.19999999995</v>
      </c>
      <c r="H411" s="59">
        <f t="shared" si="13"/>
        <v>0</v>
      </c>
      <c r="I411" s="60">
        <v>0</v>
      </c>
    </row>
    <row r="412" spans="1:9" x14ac:dyDescent="0.2">
      <c r="A412" s="57">
        <v>151</v>
      </c>
      <c r="B412" s="58">
        <f>PRRAS!C424</f>
        <v>411</v>
      </c>
      <c r="C412" s="58">
        <f>PRRAS!D424</f>
        <v>16928</v>
      </c>
      <c r="D412" s="58">
        <f>PRRAS!E424</f>
        <v>566196</v>
      </c>
      <c r="E412" s="58">
        <v>0</v>
      </c>
      <c r="F412" s="58">
        <v>0</v>
      </c>
      <c r="G412" s="59">
        <f t="shared" si="12"/>
        <v>472370.51999999996</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16928</v>
      </c>
      <c r="D446" s="58">
        <f>PRRAS!E458</f>
        <v>566196</v>
      </c>
      <c r="E446" s="58">
        <v>0</v>
      </c>
      <c r="F446" s="58">
        <v>0</v>
      </c>
      <c r="G446" s="59">
        <f t="shared" si="12"/>
        <v>511447.4</v>
      </c>
      <c r="H446" s="59">
        <f t="shared" si="13"/>
        <v>0</v>
      </c>
      <c r="I446" s="60">
        <v>0</v>
      </c>
    </row>
    <row r="447" spans="1:9" x14ac:dyDescent="0.2">
      <c r="A447" s="57">
        <v>151</v>
      </c>
      <c r="B447" s="58">
        <f>PRRAS!C459</f>
        <v>446</v>
      </c>
      <c r="C447" s="58">
        <f>PRRAS!D459</f>
        <v>16928</v>
      </c>
      <c r="D447" s="58">
        <f>PRRAS!E459</f>
        <v>417396</v>
      </c>
      <c r="E447" s="58">
        <v>0</v>
      </c>
      <c r="F447" s="58">
        <v>0</v>
      </c>
      <c r="G447" s="59">
        <f t="shared" si="12"/>
        <v>379867.12</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148800</v>
      </c>
      <c r="E449" s="58">
        <v>0</v>
      </c>
      <c r="F449" s="58">
        <v>0</v>
      </c>
      <c r="G449" s="59">
        <f t="shared" si="12"/>
        <v>133324.79999999999</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749589</v>
      </c>
      <c r="D519" s="58">
        <f>PRRAS!E531</f>
        <v>46381</v>
      </c>
      <c r="E519" s="58">
        <v>0</v>
      </c>
      <c r="F519" s="58">
        <v>0</v>
      </c>
      <c r="G519" s="59">
        <f t="shared" si="16"/>
        <v>436337.81800000003</v>
      </c>
      <c r="H519" s="59">
        <f t="shared" si="17"/>
        <v>0</v>
      </c>
      <c r="I519" s="60">
        <v>0</v>
      </c>
    </row>
    <row r="520" spans="1:9" x14ac:dyDescent="0.2">
      <c r="A520" s="57">
        <v>151</v>
      </c>
      <c r="B520" s="58">
        <f>PRRAS!C532</f>
        <v>519</v>
      </c>
      <c r="C520" s="58">
        <f>PRRAS!D532</f>
        <v>749589</v>
      </c>
      <c r="D520" s="58">
        <f>PRRAS!E532</f>
        <v>46381</v>
      </c>
      <c r="E520" s="58">
        <v>0</v>
      </c>
      <c r="F520" s="58">
        <v>0</v>
      </c>
      <c r="G520" s="59">
        <f t="shared" si="16"/>
        <v>437180.16899999999</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749589</v>
      </c>
      <c r="D554" s="58">
        <f>PRRAS!E566</f>
        <v>46381</v>
      </c>
      <c r="E554" s="58">
        <v>0</v>
      </c>
      <c r="F554" s="58">
        <v>0</v>
      </c>
      <c r="G554" s="59">
        <f t="shared" si="16"/>
        <v>465820.10300000006</v>
      </c>
      <c r="H554" s="59">
        <f t="shared" si="17"/>
        <v>0</v>
      </c>
      <c r="I554" s="60">
        <v>0</v>
      </c>
    </row>
    <row r="555" spans="1:9" x14ac:dyDescent="0.2">
      <c r="A555" s="57">
        <v>151</v>
      </c>
      <c r="B555" s="58">
        <f>PRRAS!C567</f>
        <v>554</v>
      </c>
      <c r="C555" s="58">
        <f>PRRAS!D567</f>
        <v>639589</v>
      </c>
      <c r="D555" s="58">
        <f>PRRAS!E567</f>
        <v>46381</v>
      </c>
      <c r="E555" s="58">
        <v>0</v>
      </c>
      <c r="F555" s="58">
        <v>0</v>
      </c>
      <c r="G555" s="59">
        <f t="shared" si="16"/>
        <v>405722.45400000003</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110000</v>
      </c>
      <c r="D557" s="58">
        <f>PRRAS!E569</f>
        <v>0</v>
      </c>
      <c r="E557" s="58">
        <v>0</v>
      </c>
      <c r="F557" s="58">
        <v>0</v>
      </c>
      <c r="G557" s="59">
        <f t="shared" si="16"/>
        <v>61160.000000000007</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519815</v>
      </c>
      <c r="E626" s="58">
        <v>0</v>
      </c>
      <c r="F626" s="58">
        <v>0</v>
      </c>
      <c r="G626" s="59">
        <f t="shared" si="18"/>
        <v>649768.75</v>
      </c>
      <c r="H626" s="59">
        <f t="shared" si="19"/>
        <v>0</v>
      </c>
      <c r="I626" s="60">
        <v>0</v>
      </c>
    </row>
    <row r="627" spans="1:9" x14ac:dyDescent="0.2">
      <c r="A627" s="57">
        <v>151</v>
      </c>
      <c r="B627" s="58">
        <f>PRRAS!C639</f>
        <v>626</v>
      </c>
      <c r="C627" s="58">
        <f>PRRAS!D639</f>
        <v>732661</v>
      </c>
      <c r="D627" s="58">
        <f>PRRAS!E639</f>
        <v>0</v>
      </c>
      <c r="E627" s="58">
        <v>0</v>
      </c>
      <c r="F627" s="58">
        <v>0</v>
      </c>
      <c r="G627" s="59">
        <f t="shared" si="18"/>
        <v>458645.78600000002</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124128</v>
      </c>
      <c r="D629" s="58">
        <f>PRRAS!E641</f>
        <v>856789</v>
      </c>
      <c r="E629" s="58">
        <v>0</v>
      </c>
      <c r="F629" s="58">
        <v>0</v>
      </c>
      <c r="G629" s="59">
        <f t="shared" si="18"/>
        <v>1154079.368</v>
      </c>
      <c r="H629" s="59">
        <f t="shared" si="19"/>
        <v>0</v>
      </c>
      <c r="I629" s="60">
        <v>0</v>
      </c>
    </row>
    <row r="630" spans="1:9" x14ac:dyDescent="0.2">
      <c r="A630" s="57">
        <v>151</v>
      </c>
      <c r="B630" s="58">
        <f>PRRAS!C642</f>
        <v>629</v>
      </c>
      <c r="C630" s="58">
        <f>PRRAS!D642</f>
        <v>38056910</v>
      </c>
      <c r="D630" s="58">
        <f>PRRAS!E642</f>
        <v>42472143</v>
      </c>
      <c r="E630" s="58">
        <v>0</v>
      </c>
      <c r="F630" s="58">
        <v>0</v>
      </c>
      <c r="G630" s="59">
        <f t="shared" si="18"/>
        <v>77367752.283999994</v>
      </c>
      <c r="H630" s="59">
        <f t="shared" si="19"/>
        <v>0</v>
      </c>
      <c r="I630" s="60">
        <v>0</v>
      </c>
    </row>
    <row r="631" spans="1:9" x14ac:dyDescent="0.2">
      <c r="A631" s="57">
        <v>151</v>
      </c>
      <c r="B631" s="58">
        <f>PRRAS!C643</f>
        <v>630</v>
      </c>
      <c r="C631" s="58">
        <f>PRRAS!D643</f>
        <v>38044860</v>
      </c>
      <c r="D631" s="58">
        <f>PRRAS!E643</f>
        <v>42453604</v>
      </c>
      <c r="E631" s="58">
        <v>0</v>
      </c>
      <c r="F631" s="58">
        <v>0</v>
      </c>
      <c r="G631" s="59">
        <f t="shared" si="18"/>
        <v>77459802.840000004</v>
      </c>
      <c r="H631" s="59">
        <f t="shared" si="19"/>
        <v>0</v>
      </c>
      <c r="I631" s="60">
        <v>0</v>
      </c>
    </row>
    <row r="632" spans="1:9" x14ac:dyDescent="0.2">
      <c r="A632" s="57">
        <v>151</v>
      </c>
      <c r="B632" s="58">
        <f>PRRAS!C644</f>
        <v>631</v>
      </c>
      <c r="C632" s="58">
        <f>PRRAS!D644</f>
        <v>12050</v>
      </c>
      <c r="D632" s="58">
        <f>PRRAS!E644</f>
        <v>18539</v>
      </c>
      <c r="E632" s="58">
        <v>0</v>
      </c>
      <c r="F632" s="58">
        <v>0</v>
      </c>
      <c r="G632" s="59">
        <f t="shared" si="18"/>
        <v>30999.768</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1316795</v>
      </c>
      <c r="D634" s="58">
        <f>PRRAS!E646</f>
        <v>1328845</v>
      </c>
      <c r="E634" s="58">
        <v>0</v>
      </c>
      <c r="F634" s="58">
        <v>0</v>
      </c>
      <c r="G634" s="59">
        <f t="shared" si="18"/>
        <v>2515849.0049999999</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1328845</v>
      </c>
      <c r="D636" s="58">
        <f>PRRAS!E648</f>
        <v>1347384</v>
      </c>
      <c r="E636" s="58">
        <v>0</v>
      </c>
      <c r="F636" s="58">
        <v>0</v>
      </c>
      <c r="G636" s="59">
        <f t="shared" si="18"/>
        <v>2554994.2549999999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169200</v>
      </c>
      <c r="D638" s="58">
        <f>PRRAS!E650</f>
        <v>202800</v>
      </c>
      <c r="E638" s="58">
        <v>0</v>
      </c>
      <c r="F638" s="58">
        <v>0</v>
      </c>
      <c r="G638" s="59">
        <f t="shared" si="18"/>
        <v>366147.60000000003</v>
      </c>
      <c r="H638" s="59">
        <f t="shared" si="19"/>
        <v>0</v>
      </c>
      <c r="I638" s="60">
        <v>0</v>
      </c>
    </row>
    <row r="639" spans="1:9" x14ac:dyDescent="0.2">
      <c r="A639" s="57">
        <v>151</v>
      </c>
      <c r="B639" s="58">
        <f>PRRAS!C652</f>
        <v>638</v>
      </c>
      <c r="C639" s="58">
        <f>PRRAS!D652</f>
        <v>2188744</v>
      </c>
      <c r="D639" s="58">
        <f>PRRAS!E652</f>
        <v>1863828</v>
      </c>
      <c r="E639" s="58">
        <v>0</v>
      </c>
      <c r="F639" s="58">
        <v>0</v>
      </c>
      <c r="G639" s="59">
        <f t="shared" si="18"/>
        <v>3774663.2</v>
      </c>
      <c r="H639" s="59">
        <f t="shared" si="19"/>
        <v>0</v>
      </c>
      <c r="I639" s="60">
        <v>0</v>
      </c>
    </row>
    <row r="640" spans="1:9" x14ac:dyDescent="0.2">
      <c r="A640" s="57">
        <v>151</v>
      </c>
      <c r="B640" s="58">
        <f>PRRAS!C653</f>
        <v>639</v>
      </c>
      <c r="C640" s="58">
        <f>PRRAS!D653</f>
        <v>15305113</v>
      </c>
      <c r="D640" s="58">
        <f>PRRAS!E653</f>
        <v>23163306</v>
      </c>
      <c r="E640" s="58">
        <v>0</v>
      </c>
      <c r="F640" s="58">
        <v>0</v>
      </c>
      <c r="G640" s="59">
        <f t="shared" si="18"/>
        <v>39382672.274999999</v>
      </c>
      <c r="H640" s="59">
        <f t="shared" si="19"/>
        <v>0</v>
      </c>
      <c r="I640" s="60">
        <v>0</v>
      </c>
    </row>
    <row r="641" spans="1:9" x14ac:dyDescent="0.2">
      <c r="A641" s="57">
        <v>151</v>
      </c>
      <c r="B641" s="58">
        <f>PRRAS!C654</f>
        <v>640</v>
      </c>
      <c r="C641" s="58">
        <f>PRRAS!D654</f>
        <v>15630029</v>
      </c>
      <c r="D641" s="58">
        <f>PRRAS!E654</f>
        <v>18201897</v>
      </c>
      <c r="E641" s="58">
        <v>0</v>
      </c>
      <c r="F641" s="58">
        <v>0</v>
      </c>
      <c r="G641" s="59">
        <f t="shared" si="18"/>
        <v>33301646.720000003</v>
      </c>
      <c r="H641" s="59">
        <f t="shared" si="19"/>
        <v>0</v>
      </c>
      <c r="I641" s="60">
        <v>0</v>
      </c>
    </row>
    <row r="642" spans="1:9" x14ac:dyDescent="0.2">
      <c r="A642" s="57">
        <v>151</v>
      </c>
      <c r="B642" s="58">
        <f>PRRAS!C655</f>
        <v>641</v>
      </c>
      <c r="C642" s="58">
        <f>PRRAS!D655</f>
        <v>1863828</v>
      </c>
      <c r="D642" s="58">
        <f>PRRAS!E655</f>
        <v>6825237</v>
      </c>
      <c r="E642" s="58">
        <v>0</v>
      </c>
      <c r="F642" s="58">
        <v>0</v>
      </c>
      <c r="G642" s="59">
        <f t="shared" ref="G642:G705" si="20">(B642/1000)*(C642*1+D642*2)</f>
        <v>9944667.5820000004</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135</v>
      </c>
      <c r="D644" s="58">
        <f>PRRAS!E657</f>
        <v>140</v>
      </c>
      <c r="E644" s="58">
        <v>0</v>
      </c>
      <c r="F644" s="58">
        <v>0</v>
      </c>
      <c r="G644" s="59">
        <f t="shared" si="20"/>
        <v>266.84500000000003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130</v>
      </c>
      <c r="D646" s="58">
        <f>PRRAS!E659</f>
        <v>134</v>
      </c>
      <c r="E646" s="58">
        <v>0</v>
      </c>
      <c r="F646" s="58">
        <v>0</v>
      </c>
      <c r="G646" s="59">
        <f t="shared" si="20"/>
        <v>256.70999999999998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56463</v>
      </c>
      <c r="D659" s="58">
        <f>PRRAS!E672</f>
        <v>0</v>
      </c>
      <c r="E659" s="58">
        <v>0</v>
      </c>
      <c r="F659" s="58">
        <v>0</v>
      </c>
      <c r="G659" s="59">
        <f t="shared" si="20"/>
        <v>37152.654000000002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33000</v>
      </c>
      <c r="D666" s="58">
        <f>PRRAS!E679</f>
        <v>28000</v>
      </c>
      <c r="E666" s="58">
        <v>0</v>
      </c>
      <c r="F666" s="58">
        <v>0</v>
      </c>
      <c r="G666" s="59">
        <f t="shared" si="20"/>
        <v>59185</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46666</v>
      </c>
      <c r="D688" s="58">
        <f>PRRAS!E701</f>
        <v>36746</v>
      </c>
      <c r="E688" s="58">
        <v>0</v>
      </c>
      <c r="F688" s="58">
        <v>0</v>
      </c>
      <c r="G688" s="59">
        <f t="shared" si="20"/>
        <v>82548.546000000002</v>
      </c>
      <c r="H688" s="59">
        <f t="shared" si="21"/>
        <v>0</v>
      </c>
      <c r="I688" s="60">
        <v>0</v>
      </c>
    </row>
    <row r="689" spans="1:9" x14ac:dyDescent="0.2">
      <c r="A689" s="57">
        <v>151</v>
      </c>
      <c r="B689" s="58">
        <f>PRRAS!C702</f>
        <v>688</v>
      </c>
      <c r="C689" s="58">
        <f>PRRAS!D702</f>
        <v>3034</v>
      </c>
      <c r="D689" s="58">
        <f>PRRAS!E702</f>
        <v>14689</v>
      </c>
      <c r="E689" s="58">
        <v>0</v>
      </c>
      <c r="F689" s="58">
        <v>0</v>
      </c>
      <c r="G689" s="59">
        <f t="shared" si="20"/>
        <v>22299.455999999998</v>
      </c>
      <c r="H689" s="59">
        <f t="shared" si="21"/>
        <v>0</v>
      </c>
      <c r="I689" s="60">
        <v>0</v>
      </c>
    </row>
    <row r="690" spans="1:9" x14ac:dyDescent="0.2">
      <c r="A690" s="57">
        <v>151</v>
      </c>
      <c r="B690" s="58">
        <f>PRRAS!C703</f>
        <v>689</v>
      </c>
      <c r="C690" s="58">
        <f>PRRAS!D703</f>
        <v>238200</v>
      </c>
      <c r="D690" s="58">
        <f>PRRAS!E703</f>
        <v>319836</v>
      </c>
      <c r="E690" s="58">
        <v>0</v>
      </c>
      <c r="F690" s="58">
        <v>0</v>
      </c>
      <c r="G690" s="59">
        <f t="shared" si="20"/>
        <v>604853.80799999996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15725</v>
      </c>
      <c r="D692" s="58">
        <f>PRRAS!E705</f>
        <v>14325</v>
      </c>
      <c r="E692" s="58">
        <v>0</v>
      </c>
      <c r="F692" s="58">
        <v>0</v>
      </c>
      <c r="G692" s="59">
        <f t="shared" si="20"/>
        <v>30663.124999999996</v>
      </c>
      <c r="H692" s="59">
        <f t="shared" si="21"/>
        <v>0</v>
      </c>
      <c r="I692" s="60">
        <v>0</v>
      </c>
    </row>
    <row r="693" spans="1:9" x14ac:dyDescent="0.2">
      <c r="A693" s="57">
        <v>151</v>
      </c>
      <c r="B693" s="58">
        <f>PRRAS!C706</f>
        <v>692</v>
      </c>
      <c r="C693" s="58">
        <f>PRRAS!D706</f>
        <v>3460690</v>
      </c>
      <c r="D693" s="58">
        <f>PRRAS!E706</f>
        <v>4511514</v>
      </c>
      <c r="E693" s="58">
        <v>0</v>
      </c>
      <c r="F693" s="58">
        <v>0</v>
      </c>
      <c r="G693" s="59">
        <f t="shared" si="20"/>
        <v>8638732.8559999987</v>
      </c>
      <c r="H693" s="59">
        <f t="shared" si="21"/>
        <v>0</v>
      </c>
      <c r="I693" s="60">
        <v>0</v>
      </c>
    </row>
    <row r="694" spans="1:9" x14ac:dyDescent="0.2">
      <c r="A694" s="57">
        <v>151</v>
      </c>
      <c r="B694" s="58">
        <f>PRRAS!C707</f>
        <v>693</v>
      </c>
      <c r="C694" s="58">
        <f>PRRAS!D707</f>
        <v>594340</v>
      </c>
      <c r="D694" s="58">
        <f>PRRAS!E707</f>
        <v>644782</v>
      </c>
      <c r="E694" s="58">
        <v>0</v>
      </c>
      <c r="F694" s="58">
        <v>0</v>
      </c>
      <c r="G694" s="59">
        <f t="shared" si="20"/>
        <v>1305545.4719999998</v>
      </c>
      <c r="H694" s="59">
        <f t="shared" si="21"/>
        <v>0</v>
      </c>
      <c r="I694" s="60">
        <v>0</v>
      </c>
    </row>
    <row r="695" spans="1:9" x14ac:dyDescent="0.2">
      <c r="A695" s="57">
        <v>151</v>
      </c>
      <c r="B695" s="58">
        <f>PRRAS!C708</f>
        <v>694</v>
      </c>
      <c r="C695" s="58">
        <f>PRRAS!D708</f>
        <v>372919</v>
      </c>
      <c r="D695" s="58">
        <f>PRRAS!E708</f>
        <v>498232</v>
      </c>
      <c r="E695" s="58">
        <v>0</v>
      </c>
      <c r="F695" s="58">
        <v>0</v>
      </c>
      <c r="G695" s="59">
        <f t="shared" si="20"/>
        <v>950351.80199999991</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1272</v>
      </c>
      <c r="D698" s="58">
        <f>PRRAS!E711</f>
        <v>1231</v>
      </c>
      <c r="E698" s="58">
        <v>0</v>
      </c>
      <c r="F698" s="58">
        <v>0</v>
      </c>
      <c r="G698" s="59">
        <f t="shared" si="20"/>
        <v>2602.598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60215</v>
      </c>
      <c r="D754" s="58">
        <f>PRRAS!E767</f>
        <v>0</v>
      </c>
      <c r="E754" s="58">
        <v>0</v>
      </c>
      <c r="F754" s="58">
        <v>0</v>
      </c>
      <c r="G754" s="59">
        <f t="shared" si="22"/>
        <v>45341.894999999997</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86809</v>
      </c>
      <c r="D776" s="58">
        <f>PRRAS!E789</f>
        <v>120000</v>
      </c>
      <c r="E776" s="58">
        <v>0</v>
      </c>
      <c r="F776" s="58">
        <v>0</v>
      </c>
      <c r="G776" s="59">
        <f t="shared" si="24"/>
        <v>253276.97500000001</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35327381</v>
      </c>
      <c r="D977" s="63">
        <f>Bil!E12</f>
        <v>40247927</v>
      </c>
      <c r="E977" s="63">
        <v>0</v>
      </c>
      <c r="F977" s="63">
        <v>0</v>
      </c>
      <c r="G977" s="64">
        <f t="shared" ref="G977:G1040" si="32">B977/1000*C977+B977/500*D977</f>
        <v>115823.23500000002</v>
      </c>
      <c r="H977" s="64">
        <f t="shared" si="31"/>
        <v>0</v>
      </c>
      <c r="I977" s="65"/>
    </row>
    <row r="978" spans="1:9" x14ac:dyDescent="0.2">
      <c r="A978" s="57">
        <v>152</v>
      </c>
      <c r="B978" s="58">
        <f>Bil!C13</f>
        <v>2</v>
      </c>
      <c r="C978" s="58">
        <f>Bil!D13</f>
        <v>29869947</v>
      </c>
      <c r="D978" s="58">
        <f>Bil!E13</f>
        <v>29643824</v>
      </c>
      <c r="E978" s="58">
        <v>0</v>
      </c>
      <c r="F978" s="58">
        <v>0</v>
      </c>
      <c r="G978" s="59">
        <f t="shared" si="32"/>
        <v>178315.19</v>
      </c>
      <c r="H978" s="59">
        <f t="shared" si="31"/>
        <v>0</v>
      </c>
      <c r="I978" s="60"/>
    </row>
    <row r="979" spans="1:9" x14ac:dyDescent="0.2">
      <c r="A979" s="57">
        <v>152</v>
      </c>
      <c r="B979" s="58">
        <f>Bil!C14</f>
        <v>3</v>
      </c>
      <c r="C979" s="58">
        <f>Bil!D14</f>
        <v>3782402</v>
      </c>
      <c r="D979" s="58">
        <f>Bil!E14</f>
        <v>3782402</v>
      </c>
      <c r="E979" s="58">
        <v>0</v>
      </c>
      <c r="F979" s="58">
        <v>0</v>
      </c>
      <c r="G979" s="59">
        <f t="shared" si="32"/>
        <v>34041.618000000002</v>
      </c>
      <c r="H979" s="59">
        <f t="shared" si="31"/>
        <v>0</v>
      </c>
      <c r="I979" s="60"/>
    </row>
    <row r="980" spans="1:9" x14ac:dyDescent="0.2">
      <c r="A980" s="57">
        <v>152</v>
      </c>
      <c r="B980" s="58">
        <f>Bil!C15</f>
        <v>4</v>
      </c>
      <c r="C980" s="58">
        <f>Bil!D15</f>
        <v>3782402</v>
      </c>
      <c r="D980" s="58">
        <f>Bil!E15</f>
        <v>3782402</v>
      </c>
      <c r="E980" s="58">
        <v>0</v>
      </c>
      <c r="F980" s="58">
        <v>0</v>
      </c>
      <c r="G980" s="59">
        <f t="shared" si="32"/>
        <v>45388.824000000001</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24948889</v>
      </c>
      <c r="D983" s="58">
        <f>Bil!E18</f>
        <v>24669430</v>
      </c>
      <c r="E983" s="58">
        <v>0</v>
      </c>
      <c r="F983" s="58">
        <v>0</v>
      </c>
      <c r="G983" s="59">
        <f t="shared" si="32"/>
        <v>520014.24300000002</v>
      </c>
      <c r="H983" s="59">
        <f t="shared" si="31"/>
        <v>0</v>
      </c>
      <c r="I983" s="60"/>
    </row>
    <row r="984" spans="1:9" x14ac:dyDescent="0.2">
      <c r="A984" s="57">
        <v>152</v>
      </c>
      <c r="B984" s="58">
        <f>Bil!C19</f>
        <v>8</v>
      </c>
      <c r="C984" s="58">
        <f>Bil!D19</f>
        <v>23062511</v>
      </c>
      <c r="D984" s="58">
        <f>Bil!E19</f>
        <v>22647258</v>
      </c>
      <c r="E984" s="58">
        <v>0</v>
      </c>
      <c r="F984" s="58">
        <v>0</v>
      </c>
      <c r="G984" s="59">
        <f t="shared" si="32"/>
        <v>546856.21600000001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33220261</v>
      </c>
      <c r="D986" s="58">
        <f>Bil!E21</f>
        <v>33220261</v>
      </c>
      <c r="E986" s="58">
        <v>0</v>
      </c>
      <c r="F986" s="58">
        <v>0</v>
      </c>
      <c r="G986" s="59">
        <f t="shared" si="32"/>
        <v>996607.83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10157750</v>
      </c>
      <c r="D989" s="58">
        <f>Bil!E24</f>
        <v>10573003</v>
      </c>
      <c r="E989" s="58">
        <v>0</v>
      </c>
      <c r="F989" s="58">
        <v>0</v>
      </c>
      <c r="G989" s="59">
        <f t="shared" si="32"/>
        <v>406948.82799999998</v>
      </c>
      <c r="H989" s="59">
        <f t="shared" si="31"/>
        <v>0</v>
      </c>
      <c r="I989" s="60"/>
    </row>
    <row r="990" spans="1:9" x14ac:dyDescent="0.2">
      <c r="A990" s="57">
        <v>152</v>
      </c>
      <c r="B990" s="58">
        <f>Bil!C25</f>
        <v>14</v>
      </c>
      <c r="C990" s="58">
        <f>Bil!D25</f>
        <v>1584151</v>
      </c>
      <c r="D990" s="58">
        <f>Bil!E25</f>
        <v>1722199</v>
      </c>
      <c r="E990" s="58">
        <v>0</v>
      </c>
      <c r="F990" s="58">
        <v>0</v>
      </c>
      <c r="G990" s="59">
        <f t="shared" si="32"/>
        <v>70399.686000000002</v>
      </c>
      <c r="H990" s="59">
        <f t="shared" si="31"/>
        <v>0</v>
      </c>
      <c r="I990" s="60"/>
    </row>
    <row r="991" spans="1:9" x14ac:dyDescent="0.2">
      <c r="A991" s="57">
        <v>152</v>
      </c>
      <c r="B991" s="58">
        <f>Bil!C26</f>
        <v>15</v>
      </c>
      <c r="C991" s="58">
        <f>Bil!D26</f>
        <v>6163501</v>
      </c>
      <c r="D991" s="58">
        <f>Bil!E26</f>
        <v>6146314</v>
      </c>
      <c r="E991" s="58">
        <v>0</v>
      </c>
      <c r="F991" s="58">
        <v>0</v>
      </c>
      <c r="G991" s="59">
        <f t="shared" si="32"/>
        <v>276841.935</v>
      </c>
      <c r="H991" s="59">
        <f t="shared" si="31"/>
        <v>0</v>
      </c>
      <c r="I991" s="60"/>
    </row>
    <row r="992" spans="1:9" x14ac:dyDescent="0.2">
      <c r="A992" s="57">
        <v>152</v>
      </c>
      <c r="B992" s="58">
        <f>Bil!C27</f>
        <v>16</v>
      </c>
      <c r="C992" s="58">
        <f>Bil!D27</f>
        <v>402573</v>
      </c>
      <c r="D992" s="58">
        <f>Bil!E27</f>
        <v>406974</v>
      </c>
      <c r="E992" s="58">
        <v>0</v>
      </c>
      <c r="F992" s="58">
        <v>0</v>
      </c>
      <c r="G992" s="59">
        <f t="shared" si="32"/>
        <v>19464.335999999999</v>
      </c>
      <c r="H992" s="59">
        <f t="shared" si="31"/>
        <v>0</v>
      </c>
      <c r="I992" s="60"/>
    </row>
    <row r="993" spans="1:9" x14ac:dyDescent="0.2">
      <c r="A993" s="57">
        <v>152</v>
      </c>
      <c r="B993" s="58">
        <f>Bil!C28</f>
        <v>17</v>
      </c>
      <c r="C993" s="58">
        <f>Bil!D28</f>
        <v>1300700</v>
      </c>
      <c r="D993" s="58">
        <f>Bil!E28</f>
        <v>1291183</v>
      </c>
      <c r="E993" s="58">
        <v>0</v>
      </c>
      <c r="F993" s="58">
        <v>0</v>
      </c>
      <c r="G993" s="59">
        <f t="shared" si="32"/>
        <v>66012.122000000003</v>
      </c>
      <c r="H993" s="59">
        <f t="shared" si="31"/>
        <v>0</v>
      </c>
      <c r="I993" s="60"/>
    </row>
    <row r="994" spans="1:9" x14ac:dyDescent="0.2">
      <c r="A994" s="57">
        <v>152</v>
      </c>
      <c r="B994" s="58">
        <f>Bil!C29</f>
        <v>18</v>
      </c>
      <c r="C994" s="58">
        <f>Bil!D29</f>
        <v>6232264</v>
      </c>
      <c r="D994" s="58">
        <f>Bil!E29</f>
        <v>6373316</v>
      </c>
      <c r="E994" s="58">
        <v>0</v>
      </c>
      <c r="F994" s="58">
        <v>0</v>
      </c>
      <c r="G994" s="59">
        <f t="shared" si="32"/>
        <v>341620.12799999997</v>
      </c>
      <c r="H994" s="59">
        <f t="shared" si="31"/>
        <v>0</v>
      </c>
      <c r="I994" s="60"/>
    </row>
    <row r="995" spans="1:9" x14ac:dyDescent="0.2">
      <c r="A995" s="57">
        <v>152</v>
      </c>
      <c r="B995" s="58">
        <f>Bil!C30</f>
        <v>19</v>
      </c>
      <c r="C995" s="58">
        <f>Bil!D30</f>
        <v>1864594</v>
      </c>
      <c r="D995" s="58">
        <f>Bil!E30</f>
        <v>1946690</v>
      </c>
      <c r="E995" s="58">
        <v>0</v>
      </c>
      <c r="F995" s="58">
        <v>0</v>
      </c>
      <c r="G995" s="59">
        <f t="shared" si="32"/>
        <v>109401.50599999999</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88063</v>
      </c>
      <c r="D997" s="58">
        <f>Bil!E32</f>
        <v>100444</v>
      </c>
      <c r="E997" s="58">
        <v>0</v>
      </c>
      <c r="F997" s="58">
        <v>0</v>
      </c>
      <c r="G997" s="59">
        <f t="shared" si="32"/>
        <v>6067.9710000000005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14467544</v>
      </c>
      <c r="D999" s="58">
        <f>Bil!E34</f>
        <v>14542722</v>
      </c>
      <c r="E999" s="58">
        <v>0</v>
      </c>
      <c r="F999" s="58">
        <v>0</v>
      </c>
      <c r="G999" s="59">
        <f t="shared" si="32"/>
        <v>1001718.7239999999</v>
      </c>
      <c r="H999" s="59">
        <f t="shared" si="31"/>
        <v>0</v>
      </c>
      <c r="I999" s="60"/>
    </row>
    <row r="1000" spans="1:9" x14ac:dyDescent="0.2">
      <c r="A1000" s="57">
        <v>152</v>
      </c>
      <c r="B1000" s="58">
        <f>Bil!C35</f>
        <v>24</v>
      </c>
      <c r="C1000" s="58">
        <f>Bil!D35</f>
        <v>8326</v>
      </c>
      <c r="D1000" s="58">
        <f>Bil!E35</f>
        <v>6878</v>
      </c>
      <c r="E1000" s="58">
        <v>0</v>
      </c>
      <c r="F1000" s="58">
        <v>0</v>
      </c>
      <c r="G1000" s="59">
        <f t="shared" si="32"/>
        <v>529.96800000000007</v>
      </c>
      <c r="H1000" s="59">
        <f t="shared" si="31"/>
        <v>0</v>
      </c>
      <c r="I1000" s="60"/>
    </row>
    <row r="1001" spans="1:9" x14ac:dyDescent="0.2">
      <c r="A1001" s="57">
        <v>152</v>
      </c>
      <c r="B1001" s="58">
        <f>Bil!C36</f>
        <v>25</v>
      </c>
      <c r="C1001" s="58">
        <f>Bil!D36</f>
        <v>109464</v>
      </c>
      <c r="D1001" s="58">
        <f>Bil!E36</f>
        <v>109464</v>
      </c>
      <c r="E1001" s="58">
        <v>0</v>
      </c>
      <c r="F1001" s="58">
        <v>0</v>
      </c>
      <c r="G1001" s="59">
        <f t="shared" si="32"/>
        <v>8209.8000000000011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11584</v>
      </c>
      <c r="D1003" s="58">
        <f>Bil!E38</f>
        <v>11584</v>
      </c>
      <c r="E1003" s="58">
        <v>0</v>
      </c>
      <c r="F1003" s="58">
        <v>0</v>
      </c>
      <c r="G1003" s="59">
        <f t="shared" si="32"/>
        <v>938.30399999999986</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112722</v>
      </c>
      <c r="D1005" s="58">
        <f>Bil!E40</f>
        <v>114170</v>
      </c>
      <c r="E1005" s="58">
        <v>0</v>
      </c>
      <c r="F1005" s="58">
        <v>0</v>
      </c>
      <c r="G1005" s="59">
        <f t="shared" si="32"/>
        <v>9890.7980000000007</v>
      </c>
      <c r="H1005" s="59">
        <f t="shared" si="31"/>
        <v>0</v>
      </c>
      <c r="I1005" s="60"/>
    </row>
    <row r="1006" spans="1:9" x14ac:dyDescent="0.2">
      <c r="A1006" s="57">
        <v>152</v>
      </c>
      <c r="B1006" s="58">
        <f>Bil!C41</f>
        <v>30</v>
      </c>
      <c r="C1006" s="58">
        <f>Bil!D41</f>
        <v>175622</v>
      </c>
      <c r="D1006" s="58">
        <f>Bil!E41</f>
        <v>165720</v>
      </c>
      <c r="E1006" s="58">
        <v>0</v>
      </c>
      <c r="F1006" s="58">
        <v>0</v>
      </c>
      <c r="G1006" s="59">
        <f t="shared" si="32"/>
        <v>15211.859999999999</v>
      </c>
      <c r="H1006" s="59">
        <f t="shared" si="31"/>
        <v>0</v>
      </c>
      <c r="I1006" s="60"/>
    </row>
    <row r="1007" spans="1:9" x14ac:dyDescent="0.2">
      <c r="A1007" s="57">
        <v>152</v>
      </c>
      <c r="B1007" s="58">
        <f>Bil!C42</f>
        <v>31</v>
      </c>
      <c r="C1007" s="58">
        <f>Bil!D42</f>
        <v>1912508</v>
      </c>
      <c r="D1007" s="58">
        <f>Bil!E42</f>
        <v>1956040</v>
      </c>
      <c r="E1007" s="58">
        <v>0</v>
      </c>
      <c r="F1007" s="58">
        <v>0</v>
      </c>
      <c r="G1007" s="59">
        <f t="shared" si="32"/>
        <v>180562.228</v>
      </c>
      <c r="H1007" s="59">
        <f t="shared" si="31"/>
        <v>0</v>
      </c>
      <c r="I1007" s="60"/>
    </row>
    <row r="1008" spans="1:9" x14ac:dyDescent="0.2">
      <c r="A1008" s="57">
        <v>152</v>
      </c>
      <c r="B1008" s="58">
        <f>Bil!C43</f>
        <v>32</v>
      </c>
      <c r="C1008" s="58">
        <f>Bil!D43</f>
        <v>26131</v>
      </c>
      <c r="D1008" s="58">
        <f>Bil!E43</f>
        <v>26131</v>
      </c>
      <c r="E1008" s="58">
        <v>0</v>
      </c>
      <c r="F1008" s="58">
        <v>0</v>
      </c>
      <c r="G1008" s="59">
        <f t="shared" si="32"/>
        <v>2508.576</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1763017</v>
      </c>
      <c r="D1011" s="58">
        <f>Bil!E46</f>
        <v>1816451</v>
      </c>
      <c r="E1011" s="58">
        <v>0</v>
      </c>
      <c r="F1011" s="58">
        <v>0</v>
      </c>
      <c r="G1011" s="59">
        <f t="shared" si="32"/>
        <v>188857.16500000001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118279</v>
      </c>
      <c r="D1016" s="58">
        <f>Bil!E51</f>
        <v>127375</v>
      </c>
      <c r="E1016" s="58">
        <v>0</v>
      </c>
      <c r="F1016" s="58">
        <v>0</v>
      </c>
      <c r="G1016" s="59">
        <f t="shared" si="32"/>
        <v>14921.16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861095</v>
      </c>
      <c r="D1018" s="58">
        <f>Bil!E53</f>
        <v>884814</v>
      </c>
      <c r="E1018" s="58">
        <v>0</v>
      </c>
      <c r="F1018" s="58">
        <v>0</v>
      </c>
      <c r="G1018" s="59">
        <f t="shared" si="32"/>
        <v>110490.36600000001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742816</v>
      </c>
      <c r="D1021" s="58">
        <f>Bil!E56</f>
        <v>757439</v>
      </c>
      <c r="E1021" s="58">
        <v>0</v>
      </c>
      <c r="F1021" s="58">
        <v>0</v>
      </c>
      <c r="G1021" s="59">
        <f t="shared" si="32"/>
        <v>101596.23</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2097728</v>
      </c>
      <c r="D1025" s="58">
        <f>Bil!E60</f>
        <v>2215474</v>
      </c>
      <c r="E1025" s="58">
        <v>0</v>
      </c>
      <c r="F1025" s="58">
        <v>0</v>
      </c>
      <c r="G1025" s="59">
        <f t="shared" si="32"/>
        <v>319905.12400000001</v>
      </c>
      <c r="H1025" s="59">
        <f t="shared" si="31"/>
        <v>0</v>
      </c>
      <c r="I1025" s="60"/>
    </row>
    <row r="1026" spans="1:9" x14ac:dyDescent="0.2">
      <c r="A1026" s="57">
        <v>152</v>
      </c>
      <c r="B1026" s="58">
        <f>Bil!C61</f>
        <v>50</v>
      </c>
      <c r="C1026" s="58">
        <f>Bil!D61</f>
        <v>2097728</v>
      </c>
      <c r="D1026" s="58">
        <f>Bil!E61</f>
        <v>2215474</v>
      </c>
      <c r="E1026" s="58">
        <v>0</v>
      </c>
      <c r="F1026" s="58">
        <v>0</v>
      </c>
      <c r="G1026" s="59">
        <f t="shared" si="32"/>
        <v>326433.80000000005</v>
      </c>
      <c r="H1026" s="59">
        <f t="shared" ref="H1026:H1089" si="33">ABS(C1026-ROUND(C1026,0))+ABS(D1026-ROUND(D1026,0))</f>
        <v>0</v>
      </c>
      <c r="I1026" s="60"/>
    </row>
    <row r="1027" spans="1:9" x14ac:dyDescent="0.2">
      <c r="A1027" s="57">
        <v>152</v>
      </c>
      <c r="B1027" s="58">
        <f>Bil!C62</f>
        <v>51</v>
      </c>
      <c r="C1027" s="58">
        <f>Bil!D62</f>
        <v>1070751</v>
      </c>
      <c r="D1027" s="58">
        <f>Bil!E62</f>
        <v>1120126</v>
      </c>
      <c r="E1027" s="58">
        <v>0</v>
      </c>
      <c r="F1027" s="58">
        <v>0</v>
      </c>
      <c r="G1027" s="59">
        <f t="shared" si="32"/>
        <v>168861.15299999999</v>
      </c>
      <c r="H1027" s="59">
        <f t="shared" si="33"/>
        <v>0</v>
      </c>
      <c r="I1027" s="60"/>
    </row>
    <row r="1028" spans="1:9" x14ac:dyDescent="0.2">
      <c r="A1028" s="57">
        <v>152</v>
      </c>
      <c r="B1028" s="58">
        <f>Bil!C63</f>
        <v>52</v>
      </c>
      <c r="C1028" s="58">
        <f>Bil!D63</f>
        <v>1070751</v>
      </c>
      <c r="D1028" s="58">
        <f>Bil!E63</f>
        <v>1120126</v>
      </c>
      <c r="E1028" s="58">
        <v>0</v>
      </c>
      <c r="F1028" s="58">
        <v>0</v>
      </c>
      <c r="G1028" s="59">
        <f t="shared" si="32"/>
        <v>172172.15599999999</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67905</v>
      </c>
      <c r="D1034" s="58">
        <f>Bil!E69</f>
        <v>71866</v>
      </c>
      <c r="E1034" s="58">
        <v>0</v>
      </c>
      <c r="F1034" s="58">
        <v>0</v>
      </c>
      <c r="G1034" s="59">
        <f t="shared" si="32"/>
        <v>12274.946</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67905</v>
      </c>
      <c r="D1038" s="58">
        <f>Bil!E73</f>
        <v>71866</v>
      </c>
      <c r="E1038" s="58">
        <v>0</v>
      </c>
      <c r="F1038" s="58">
        <v>0</v>
      </c>
      <c r="G1038" s="59">
        <f t="shared" si="32"/>
        <v>13121.493999999999</v>
      </c>
      <c r="H1038" s="59">
        <f t="shared" si="33"/>
        <v>0</v>
      </c>
      <c r="I1038" s="60"/>
    </row>
    <row r="1039" spans="1:9" x14ac:dyDescent="0.2">
      <c r="A1039" s="57">
        <v>152</v>
      </c>
      <c r="B1039" s="58">
        <f>Bil!C74</f>
        <v>63</v>
      </c>
      <c r="C1039" s="58">
        <f>Bil!D74</f>
        <v>5457434</v>
      </c>
      <c r="D1039" s="58">
        <f>Bil!E74</f>
        <v>10604103</v>
      </c>
      <c r="E1039" s="58">
        <v>0</v>
      </c>
      <c r="F1039" s="58">
        <v>0</v>
      </c>
      <c r="G1039" s="59">
        <f t="shared" si="32"/>
        <v>1679935.32</v>
      </c>
      <c r="H1039" s="59">
        <f t="shared" si="33"/>
        <v>0</v>
      </c>
      <c r="I1039" s="60"/>
    </row>
    <row r="1040" spans="1:9" x14ac:dyDescent="0.2">
      <c r="A1040" s="57">
        <v>152</v>
      </c>
      <c r="B1040" s="58">
        <f>Bil!C75</f>
        <v>64</v>
      </c>
      <c r="C1040" s="58">
        <f>Bil!D75</f>
        <v>1863828</v>
      </c>
      <c r="D1040" s="58">
        <f>Bil!E75</f>
        <v>6825237</v>
      </c>
      <c r="E1040" s="58">
        <v>0</v>
      </c>
      <c r="F1040" s="58">
        <v>0</v>
      </c>
      <c r="G1040" s="59">
        <f t="shared" si="32"/>
        <v>992915.32799999998</v>
      </c>
      <c r="H1040" s="59">
        <f t="shared" si="33"/>
        <v>0</v>
      </c>
      <c r="I1040" s="60"/>
    </row>
    <row r="1041" spans="1:9" x14ac:dyDescent="0.2">
      <c r="A1041" s="57">
        <v>152</v>
      </c>
      <c r="B1041" s="58">
        <f>Bil!C76</f>
        <v>65</v>
      </c>
      <c r="C1041" s="58">
        <f>Bil!D76</f>
        <v>1847403</v>
      </c>
      <c r="D1041" s="58">
        <f>Bil!E76</f>
        <v>6823385</v>
      </c>
      <c r="E1041" s="58">
        <v>0</v>
      </c>
      <c r="F1041" s="58">
        <v>0</v>
      </c>
      <c r="G1041" s="59">
        <f t="shared" ref="G1041:G1104" si="34">B1041/1000*C1041+B1041/500*D1041</f>
        <v>1007121.2450000001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1847403</v>
      </c>
      <c r="D1043" s="58">
        <f>Bil!E78</f>
        <v>6823385</v>
      </c>
      <c r="E1043" s="58">
        <v>0</v>
      </c>
      <c r="F1043" s="58">
        <v>0</v>
      </c>
      <c r="G1043" s="59">
        <f t="shared" si="34"/>
        <v>1038109.5910000001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16425</v>
      </c>
      <c r="D1047" s="58">
        <f>Bil!E82</f>
        <v>1852</v>
      </c>
      <c r="E1047" s="58">
        <v>0</v>
      </c>
      <c r="F1047" s="58">
        <v>0</v>
      </c>
      <c r="G1047" s="59">
        <f t="shared" si="34"/>
        <v>1429.1589999999999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825531</v>
      </c>
      <c r="D1049" s="58">
        <f>Bil!E84</f>
        <v>364466</v>
      </c>
      <c r="E1049" s="58">
        <v>0</v>
      </c>
      <c r="F1049" s="58">
        <v>0</v>
      </c>
      <c r="G1049" s="59">
        <f t="shared" si="34"/>
        <v>113475.799</v>
      </c>
      <c r="H1049" s="59">
        <f t="shared" si="33"/>
        <v>0</v>
      </c>
      <c r="I1049" s="60"/>
    </row>
    <row r="1050" spans="1:9" x14ac:dyDescent="0.2">
      <c r="A1050" s="57">
        <v>152</v>
      </c>
      <c r="B1050" s="58">
        <f>Bil!C85</f>
        <v>74</v>
      </c>
      <c r="C1050" s="58">
        <f>Bil!D85</f>
        <v>639589</v>
      </c>
      <c r="D1050" s="58">
        <f>Bil!E85</f>
        <v>268574</v>
      </c>
      <c r="E1050" s="58">
        <v>0</v>
      </c>
      <c r="F1050" s="58">
        <v>0</v>
      </c>
      <c r="G1050" s="59">
        <f t="shared" si="34"/>
        <v>87078.538</v>
      </c>
      <c r="H1050" s="59">
        <f t="shared" si="33"/>
        <v>0</v>
      </c>
      <c r="I1050" s="60"/>
    </row>
    <row r="1051" spans="1:9" x14ac:dyDescent="0.2">
      <c r="A1051" s="57">
        <v>152</v>
      </c>
      <c r="B1051" s="58">
        <f>Bil!C86</f>
        <v>75</v>
      </c>
      <c r="C1051" s="58">
        <f>Bil!D86</f>
        <v>639589</v>
      </c>
      <c r="D1051" s="58">
        <f>Bil!E86</f>
        <v>268574</v>
      </c>
      <c r="E1051" s="58">
        <v>0</v>
      </c>
      <c r="F1051" s="58">
        <v>0</v>
      </c>
      <c r="G1051" s="59">
        <f t="shared" si="34"/>
        <v>88255.274999999994</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110000</v>
      </c>
      <c r="D1053" s="58">
        <f>Bil!E88</f>
        <v>0</v>
      </c>
      <c r="E1053" s="58">
        <v>0</v>
      </c>
      <c r="F1053" s="58">
        <v>0</v>
      </c>
      <c r="G1053" s="59">
        <f t="shared" si="34"/>
        <v>8470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32673</v>
      </c>
      <c r="E1055" s="58">
        <v>0</v>
      </c>
      <c r="F1055" s="58">
        <v>0</v>
      </c>
      <c r="G1055" s="59">
        <f t="shared" si="34"/>
        <v>5162.3339999999998</v>
      </c>
      <c r="H1055" s="59">
        <f t="shared" si="33"/>
        <v>0</v>
      </c>
      <c r="I1055" s="60"/>
    </row>
    <row r="1056" spans="1:9" x14ac:dyDescent="0.2">
      <c r="A1056" s="57">
        <v>152</v>
      </c>
      <c r="B1056" s="58">
        <f>Bil!C91</f>
        <v>80</v>
      </c>
      <c r="C1056" s="58">
        <f>Bil!D91</f>
        <v>75942</v>
      </c>
      <c r="D1056" s="58">
        <f>Bil!E91</f>
        <v>63219</v>
      </c>
      <c r="E1056" s="58">
        <v>0</v>
      </c>
      <c r="F1056" s="58">
        <v>0</v>
      </c>
      <c r="G1056" s="59">
        <f t="shared" si="34"/>
        <v>16190.400000000001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107200</v>
      </c>
      <c r="D1104" s="58">
        <f>Bil!E139</f>
        <v>107200</v>
      </c>
      <c r="E1104" s="58">
        <v>0</v>
      </c>
      <c r="F1104" s="58">
        <v>0</v>
      </c>
      <c r="G1104" s="59">
        <f t="shared" si="34"/>
        <v>41164.800000000003</v>
      </c>
      <c r="H1104" s="59">
        <f t="shared" si="35"/>
        <v>0</v>
      </c>
      <c r="I1104" s="60"/>
    </row>
    <row r="1105" spans="1:9" x14ac:dyDescent="0.2">
      <c r="A1105" s="57">
        <v>152</v>
      </c>
      <c r="B1105" s="58">
        <f>Bil!C140</f>
        <v>129</v>
      </c>
      <c r="C1105" s="58">
        <f>Bil!D140</f>
        <v>107200</v>
      </c>
      <c r="D1105" s="58">
        <f>Bil!E140</f>
        <v>107200</v>
      </c>
      <c r="E1105" s="58">
        <v>0</v>
      </c>
      <c r="F1105" s="58">
        <v>0</v>
      </c>
      <c r="G1105" s="59">
        <f t="shared" ref="G1105:G1168" si="36">B1105/1000*C1105+B1105/500*D1105</f>
        <v>41486.400000000001</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107200</v>
      </c>
      <c r="D1111" s="58">
        <f>Bil!E146</f>
        <v>107200</v>
      </c>
      <c r="E1111" s="58">
        <v>0</v>
      </c>
      <c r="F1111" s="58">
        <v>0</v>
      </c>
      <c r="G1111" s="59">
        <f t="shared" si="36"/>
        <v>43416.000000000007</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2215623</v>
      </c>
      <c r="D1116" s="58">
        <f>Bil!E151</f>
        <v>2841780</v>
      </c>
      <c r="E1116" s="58">
        <v>0</v>
      </c>
      <c r="F1116" s="58">
        <v>0</v>
      </c>
      <c r="G1116" s="59">
        <f t="shared" si="36"/>
        <v>1105885.6200000001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2215623</v>
      </c>
      <c r="D1129" s="58">
        <f>Bil!E164</f>
        <v>3137108</v>
      </c>
      <c r="E1129" s="58">
        <v>0</v>
      </c>
      <c r="F1129" s="58">
        <v>0</v>
      </c>
      <c r="G1129" s="59">
        <f t="shared" si="36"/>
        <v>1298945.3670000001</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295328</v>
      </c>
      <c r="E1132" s="58">
        <v>0</v>
      </c>
      <c r="F1132" s="58">
        <v>0</v>
      </c>
      <c r="G1132" s="59">
        <f t="shared" si="36"/>
        <v>92142.335999999996</v>
      </c>
      <c r="H1132" s="59">
        <f t="shared" si="35"/>
        <v>0</v>
      </c>
      <c r="I1132" s="60"/>
    </row>
    <row r="1133" spans="1:9" x14ac:dyDescent="0.2">
      <c r="A1133" s="57">
        <v>152</v>
      </c>
      <c r="B1133" s="58">
        <f>Bil!C168</f>
        <v>157</v>
      </c>
      <c r="C1133" s="58">
        <f>Bil!D168</f>
        <v>276052</v>
      </c>
      <c r="D1133" s="58">
        <f>Bil!E168</f>
        <v>262620</v>
      </c>
      <c r="E1133" s="58">
        <v>0</v>
      </c>
      <c r="F1133" s="58">
        <v>0</v>
      </c>
      <c r="G1133" s="59">
        <f t="shared" si="36"/>
        <v>125802.84400000001</v>
      </c>
      <c r="H1133" s="59">
        <f t="shared" si="35"/>
        <v>0</v>
      </c>
      <c r="I1133" s="60"/>
    </row>
    <row r="1134" spans="1:9" x14ac:dyDescent="0.2">
      <c r="A1134" s="57">
        <v>152</v>
      </c>
      <c r="B1134" s="58">
        <f>Bil!C169</f>
        <v>158</v>
      </c>
      <c r="C1134" s="58">
        <f>Bil!D169</f>
        <v>169200</v>
      </c>
      <c r="D1134" s="58">
        <f>Bil!E169</f>
        <v>202800</v>
      </c>
      <c r="E1134" s="58">
        <v>0</v>
      </c>
      <c r="F1134" s="58">
        <v>0</v>
      </c>
      <c r="G1134" s="59">
        <f t="shared" si="36"/>
        <v>90818.4</v>
      </c>
      <c r="H1134" s="59">
        <f t="shared" si="35"/>
        <v>0</v>
      </c>
      <c r="I1134" s="60"/>
    </row>
    <row r="1135" spans="1:9" x14ac:dyDescent="0.2">
      <c r="A1135" s="57">
        <v>152</v>
      </c>
      <c r="B1135" s="58">
        <f>Bil!C170</f>
        <v>159</v>
      </c>
      <c r="C1135" s="58">
        <f>Bil!D170</f>
        <v>169200</v>
      </c>
      <c r="D1135" s="58">
        <f>Bil!E170</f>
        <v>0</v>
      </c>
      <c r="E1135" s="58">
        <v>0</v>
      </c>
      <c r="F1135" s="58">
        <v>0</v>
      </c>
      <c r="G1135" s="59">
        <f t="shared" si="36"/>
        <v>26902.799999999999</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202800</v>
      </c>
      <c r="E1137" s="58">
        <v>0</v>
      </c>
      <c r="F1137" s="58">
        <v>0</v>
      </c>
      <c r="G1137" s="59">
        <f t="shared" si="36"/>
        <v>65301.599999999999</v>
      </c>
      <c r="H1137" s="59">
        <f t="shared" si="35"/>
        <v>0</v>
      </c>
      <c r="I1137" s="60"/>
    </row>
    <row r="1138" spans="1:9" x14ac:dyDescent="0.2">
      <c r="A1138" s="57">
        <v>152</v>
      </c>
      <c r="B1138" s="58">
        <f>Bil!C173</f>
        <v>162</v>
      </c>
      <c r="C1138" s="58">
        <f>Bil!D173</f>
        <v>35327381</v>
      </c>
      <c r="D1138" s="58">
        <f>Bil!E173</f>
        <v>40247927</v>
      </c>
      <c r="E1138" s="58">
        <v>0</v>
      </c>
      <c r="F1138" s="58">
        <v>0</v>
      </c>
      <c r="G1138" s="59">
        <f t="shared" si="36"/>
        <v>18763364.07</v>
      </c>
      <c r="H1138" s="59">
        <f t="shared" si="35"/>
        <v>0</v>
      </c>
      <c r="I1138" s="60"/>
    </row>
    <row r="1139" spans="1:9" x14ac:dyDescent="0.2">
      <c r="A1139" s="57">
        <v>152</v>
      </c>
      <c r="B1139" s="58">
        <f>Bil!C174</f>
        <v>163</v>
      </c>
      <c r="C1139" s="58">
        <f>Bil!D174</f>
        <v>1043085</v>
      </c>
      <c r="D1139" s="58">
        <f>Bil!E174</f>
        <v>6252117</v>
      </c>
      <c r="E1139" s="58">
        <v>0</v>
      </c>
      <c r="F1139" s="58">
        <v>0</v>
      </c>
      <c r="G1139" s="59">
        <f t="shared" si="36"/>
        <v>2208212.997</v>
      </c>
      <c r="H1139" s="59">
        <f t="shared" si="35"/>
        <v>0</v>
      </c>
      <c r="I1139" s="60"/>
    </row>
    <row r="1140" spans="1:9" x14ac:dyDescent="0.2">
      <c r="A1140" s="57">
        <v>152</v>
      </c>
      <c r="B1140" s="58">
        <f>Bil!C175</f>
        <v>164</v>
      </c>
      <c r="C1140" s="58">
        <f>Bil!D175</f>
        <v>1042156</v>
      </c>
      <c r="D1140" s="58">
        <f>Bil!E175</f>
        <v>5601302</v>
      </c>
      <c r="E1140" s="58">
        <v>0</v>
      </c>
      <c r="F1140" s="58">
        <v>0</v>
      </c>
      <c r="G1140" s="59">
        <f t="shared" si="36"/>
        <v>2008140.6400000001</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622839</v>
      </c>
      <c r="D1142" s="58">
        <f>Bil!E177</f>
        <v>824655</v>
      </c>
      <c r="E1142" s="58">
        <v>0</v>
      </c>
      <c r="F1142" s="58">
        <v>0</v>
      </c>
      <c r="G1142" s="59">
        <f t="shared" si="36"/>
        <v>377176.73400000005</v>
      </c>
      <c r="H1142" s="59">
        <f t="shared" si="35"/>
        <v>0</v>
      </c>
      <c r="I1142" s="60"/>
    </row>
    <row r="1143" spans="1:9" x14ac:dyDescent="0.2">
      <c r="A1143" s="57">
        <v>152</v>
      </c>
      <c r="B1143" s="58">
        <f>Bil!C178</f>
        <v>167</v>
      </c>
      <c r="C1143" s="58">
        <f>Bil!D178</f>
        <v>0</v>
      </c>
      <c r="D1143" s="58">
        <f>Bil!E178</f>
        <v>1163</v>
      </c>
      <c r="E1143" s="58">
        <v>0</v>
      </c>
      <c r="F1143" s="58">
        <v>0</v>
      </c>
      <c r="G1143" s="59">
        <f t="shared" si="36"/>
        <v>388.44200000000001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1163</v>
      </c>
      <c r="E1146" s="58">
        <v>0</v>
      </c>
      <c r="F1146" s="58">
        <v>0</v>
      </c>
      <c r="G1146" s="59">
        <f t="shared" si="36"/>
        <v>395.42</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419317</v>
      </c>
      <c r="D1150" s="58">
        <f>Bil!E185</f>
        <v>4775484</v>
      </c>
      <c r="E1150" s="58">
        <v>0</v>
      </c>
      <c r="F1150" s="58">
        <v>0</v>
      </c>
      <c r="G1150" s="59">
        <f t="shared" si="36"/>
        <v>1734829.5899999999</v>
      </c>
      <c r="H1150" s="59">
        <f t="shared" si="35"/>
        <v>0</v>
      </c>
      <c r="I1150" s="60"/>
    </row>
    <row r="1151" spans="1:9" x14ac:dyDescent="0.2">
      <c r="A1151" s="57">
        <v>152</v>
      </c>
      <c r="B1151" s="58">
        <f>Bil!C186</f>
        <v>175</v>
      </c>
      <c r="C1151" s="58">
        <f>Bil!D186</f>
        <v>929</v>
      </c>
      <c r="D1151" s="58">
        <f>Bil!E186</f>
        <v>395815</v>
      </c>
      <c r="E1151" s="58">
        <v>0</v>
      </c>
      <c r="F1151" s="58">
        <v>0</v>
      </c>
      <c r="G1151" s="59">
        <f t="shared" si="36"/>
        <v>138697.82500000001</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255000</v>
      </c>
      <c r="E1196" s="58">
        <v>0</v>
      </c>
      <c r="F1196" s="58">
        <v>0</v>
      </c>
      <c r="G1196" s="59">
        <f t="shared" si="38"/>
        <v>112200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255000</v>
      </c>
      <c r="E1198" s="58">
        <v>0</v>
      </c>
      <c r="F1198" s="58">
        <v>0</v>
      </c>
      <c r="G1198" s="59">
        <f t="shared" si="38"/>
        <v>113220</v>
      </c>
      <c r="H1198" s="59">
        <f t="shared" si="37"/>
        <v>0</v>
      </c>
      <c r="I1198" s="60"/>
    </row>
    <row r="1199" spans="1:9" x14ac:dyDescent="0.2">
      <c r="A1199" s="57">
        <v>152</v>
      </c>
      <c r="B1199" s="58">
        <f>Bil!C234</f>
        <v>223</v>
      </c>
      <c r="C1199" s="58">
        <f>Bil!D234</f>
        <v>34284296</v>
      </c>
      <c r="D1199" s="58">
        <f>Bil!E234</f>
        <v>33995810</v>
      </c>
      <c r="E1199" s="58">
        <v>0</v>
      </c>
      <c r="F1199" s="58">
        <v>0</v>
      </c>
      <c r="G1199" s="59">
        <f t="shared" si="38"/>
        <v>22807529.267999999</v>
      </c>
      <c r="H1199" s="59">
        <f t="shared" si="37"/>
        <v>0</v>
      </c>
      <c r="I1199" s="60"/>
    </row>
    <row r="1200" spans="1:9" x14ac:dyDescent="0.2">
      <c r="A1200" s="57">
        <v>152</v>
      </c>
      <c r="B1200" s="58">
        <f>Bil!C235</f>
        <v>224</v>
      </c>
      <c r="C1200" s="58">
        <f>Bil!D235</f>
        <v>30742073</v>
      </c>
      <c r="D1200" s="58">
        <f>Bil!E235</f>
        <v>29992175</v>
      </c>
      <c r="E1200" s="58">
        <v>0</v>
      </c>
      <c r="F1200" s="58">
        <v>0</v>
      </c>
      <c r="G1200" s="59">
        <f t="shared" si="38"/>
        <v>20322718.752</v>
      </c>
      <c r="H1200" s="59">
        <f t="shared" si="37"/>
        <v>0</v>
      </c>
      <c r="I1200" s="60"/>
    </row>
    <row r="1201" spans="1:9" x14ac:dyDescent="0.2">
      <c r="A1201" s="57">
        <v>152</v>
      </c>
      <c r="B1201" s="58">
        <f>Bil!C236</f>
        <v>225</v>
      </c>
      <c r="C1201" s="58">
        <f>Bil!D236</f>
        <v>30742073</v>
      </c>
      <c r="D1201" s="58">
        <f>Bil!E236</f>
        <v>29992175</v>
      </c>
      <c r="E1201" s="58">
        <v>0</v>
      </c>
      <c r="F1201" s="58">
        <v>0</v>
      </c>
      <c r="G1201" s="59">
        <f t="shared" si="38"/>
        <v>20413445.175000001</v>
      </c>
      <c r="H1201" s="59">
        <f t="shared" si="37"/>
        <v>0</v>
      </c>
      <c r="I1201" s="60"/>
    </row>
    <row r="1202" spans="1:9" x14ac:dyDescent="0.2">
      <c r="A1202" s="57">
        <v>152</v>
      </c>
      <c r="B1202" s="58">
        <f>Bil!C237</f>
        <v>226</v>
      </c>
      <c r="C1202" s="58">
        <f>Bil!D237</f>
        <v>30742073</v>
      </c>
      <c r="D1202" s="58">
        <f>Bil!E237</f>
        <v>29992175</v>
      </c>
      <c r="E1202" s="58">
        <v>0</v>
      </c>
      <c r="F1202" s="58">
        <v>0</v>
      </c>
      <c r="G1202" s="59">
        <f t="shared" si="38"/>
        <v>20504171.598000001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3105867</v>
      </c>
      <c r="D1208" s="58">
        <f>Bil!E243</f>
        <v>2557699</v>
      </c>
      <c r="E1208" s="58">
        <v>0</v>
      </c>
      <c r="F1208" s="58">
        <v>0</v>
      </c>
      <c r="G1208" s="59">
        <f t="shared" si="38"/>
        <v>1907333.4800000002</v>
      </c>
      <c r="H1208" s="59">
        <f t="shared" si="37"/>
        <v>0</v>
      </c>
      <c r="I1208" s="60"/>
    </row>
    <row r="1209" spans="1:9" x14ac:dyDescent="0.2">
      <c r="A1209" s="57">
        <v>152</v>
      </c>
      <c r="B1209" s="58">
        <f>Bil!C244</f>
        <v>233</v>
      </c>
      <c r="C1209" s="58">
        <f>Bil!D244</f>
        <v>3105867</v>
      </c>
      <c r="D1209" s="58">
        <f>Bil!E244</f>
        <v>2557699</v>
      </c>
      <c r="E1209" s="58">
        <v>0</v>
      </c>
      <c r="F1209" s="58">
        <v>0</v>
      </c>
      <c r="G1209" s="59">
        <f t="shared" si="38"/>
        <v>1915554.7450000001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1777022</v>
      </c>
      <c r="D1212" s="58">
        <f>Bil!E247</f>
        <v>1210315</v>
      </c>
      <c r="E1212" s="58">
        <v>0</v>
      </c>
      <c r="F1212" s="58">
        <v>0</v>
      </c>
      <c r="G1212" s="59">
        <f t="shared" si="38"/>
        <v>990645.87199999997</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920233</v>
      </c>
      <c r="D1214" s="58">
        <f>Bil!E249</f>
        <v>873341</v>
      </c>
      <c r="E1214" s="58">
        <v>0</v>
      </c>
      <c r="F1214" s="58">
        <v>0</v>
      </c>
      <c r="G1214" s="59">
        <f t="shared" si="38"/>
        <v>634725.77</v>
      </c>
      <c r="H1214" s="59">
        <f t="shared" si="37"/>
        <v>0</v>
      </c>
      <c r="I1214" s="60"/>
    </row>
    <row r="1215" spans="1:9" x14ac:dyDescent="0.2">
      <c r="A1215" s="57">
        <v>152</v>
      </c>
      <c r="B1215" s="58">
        <f>Bil!C250</f>
        <v>239</v>
      </c>
      <c r="C1215" s="58">
        <f>Bil!D250</f>
        <v>856789</v>
      </c>
      <c r="D1215" s="58">
        <f>Bil!E250</f>
        <v>336974</v>
      </c>
      <c r="E1215" s="58">
        <v>0</v>
      </c>
      <c r="F1215" s="58">
        <v>0</v>
      </c>
      <c r="G1215" s="59">
        <f t="shared" si="38"/>
        <v>365846.14299999998</v>
      </c>
      <c r="H1215" s="59">
        <f t="shared" si="37"/>
        <v>0</v>
      </c>
      <c r="I1215" s="60"/>
    </row>
    <row r="1216" spans="1:9" x14ac:dyDescent="0.2">
      <c r="A1216" s="57">
        <v>152</v>
      </c>
      <c r="B1216" s="58">
        <f>Bil!C251</f>
        <v>240</v>
      </c>
      <c r="C1216" s="58">
        <f>Bil!D251</f>
        <v>1937326</v>
      </c>
      <c r="D1216" s="58">
        <f>Bil!E251</f>
        <v>2393631</v>
      </c>
      <c r="E1216" s="58">
        <v>0</v>
      </c>
      <c r="F1216" s="58">
        <v>0</v>
      </c>
      <c r="G1216" s="59">
        <f t="shared" si="38"/>
        <v>1613901.1199999999</v>
      </c>
      <c r="H1216" s="59">
        <f t="shared" si="37"/>
        <v>0</v>
      </c>
      <c r="I1216" s="60"/>
    </row>
    <row r="1217" spans="1:9" x14ac:dyDescent="0.2">
      <c r="A1217" s="57">
        <v>152</v>
      </c>
      <c r="B1217" s="58">
        <f>Bil!C252</f>
        <v>241</v>
      </c>
      <c r="C1217" s="58">
        <f>Bil!D252</f>
        <v>276052</v>
      </c>
      <c r="D1217" s="58">
        <f>Bil!E252</f>
        <v>262620</v>
      </c>
      <c r="E1217" s="58">
        <v>0</v>
      </c>
      <c r="F1217" s="58">
        <v>0</v>
      </c>
      <c r="G1217" s="59">
        <f t="shared" si="38"/>
        <v>193111.37199999997</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843574</v>
      </c>
      <c r="E1220" s="58">
        <v>0</v>
      </c>
      <c r="F1220" s="58">
        <v>0</v>
      </c>
      <c r="G1220" s="59">
        <f t="shared" si="38"/>
        <v>411664.11199999996</v>
      </c>
      <c r="H1220" s="59">
        <f t="shared" si="39"/>
        <v>0</v>
      </c>
      <c r="I1220" s="60"/>
    </row>
    <row r="1221" spans="1:9" x14ac:dyDescent="0.2">
      <c r="A1221" s="57">
        <v>152</v>
      </c>
      <c r="B1221" s="58">
        <f>Bil!C256</f>
        <v>245</v>
      </c>
      <c r="C1221" s="58">
        <f>Bil!D256</f>
        <v>0</v>
      </c>
      <c r="D1221" s="58">
        <f>Bil!E256</f>
        <v>843574</v>
      </c>
      <c r="E1221" s="58">
        <v>0</v>
      </c>
      <c r="F1221" s="58">
        <v>0</v>
      </c>
      <c r="G1221" s="59">
        <f t="shared" si="38"/>
        <v>413351.26</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1082674</v>
      </c>
      <c r="D1224" s="58">
        <f>Bil!E260</f>
        <v>2346485</v>
      </c>
      <c r="E1224" s="58">
        <v>0</v>
      </c>
      <c r="F1224" s="58">
        <v>0</v>
      </c>
      <c r="G1224" s="59">
        <f t="shared" si="38"/>
        <v>1432359.7120000001</v>
      </c>
      <c r="H1224" s="59">
        <f t="shared" si="39"/>
        <v>0</v>
      </c>
      <c r="I1224" s="60"/>
    </row>
    <row r="1225" spans="1:9" x14ac:dyDescent="0.2">
      <c r="A1225" s="57">
        <v>152</v>
      </c>
      <c r="B1225" s="58">
        <f>Bil!C261</f>
        <v>249</v>
      </c>
      <c r="C1225" s="58">
        <f>Bil!D261</f>
        <v>1132949</v>
      </c>
      <c r="D1225" s="58">
        <f>Bil!E261</f>
        <v>495295</v>
      </c>
      <c r="E1225" s="58">
        <v>0</v>
      </c>
      <c r="F1225" s="58">
        <v>0</v>
      </c>
      <c r="G1225" s="59">
        <f t="shared" si="38"/>
        <v>528761.21100000001</v>
      </c>
      <c r="H1225" s="59">
        <f t="shared" si="39"/>
        <v>0</v>
      </c>
      <c r="I1225" s="60"/>
    </row>
    <row r="1226" spans="1:9" x14ac:dyDescent="0.2">
      <c r="A1226" s="57">
        <v>152</v>
      </c>
      <c r="B1226" s="58">
        <f>Bil!C262</f>
        <v>250</v>
      </c>
      <c r="C1226" s="58">
        <f>Bil!D262</f>
        <v>7873</v>
      </c>
      <c r="D1226" s="58">
        <f>Bil!E262</f>
        <v>10899</v>
      </c>
      <c r="E1226" s="58">
        <v>0</v>
      </c>
      <c r="F1226" s="58">
        <v>0</v>
      </c>
      <c r="G1226" s="59">
        <f t="shared" si="38"/>
        <v>7417.75</v>
      </c>
      <c r="H1226" s="59">
        <f t="shared" si="39"/>
        <v>0</v>
      </c>
      <c r="I1226" s="60"/>
    </row>
    <row r="1227" spans="1:9" x14ac:dyDescent="0.2">
      <c r="A1227" s="57">
        <v>152</v>
      </c>
      <c r="B1227" s="58">
        <f>Bil!C263</f>
        <v>251</v>
      </c>
      <c r="C1227" s="58">
        <f>Bil!D263</f>
        <v>268179</v>
      </c>
      <c r="D1227" s="58">
        <f>Bil!E263</f>
        <v>251721</v>
      </c>
      <c r="E1227" s="58">
        <v>0</v>
      </c>
      <c r="F1227" s="58">
        <v>0</v>
      </c>
      <c r="G1227" s="59">
        <f t="shared" si="38"/>
        <v>193676.87099999998</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53167</v>
      </c>
      <c r="E1229" s="58">
        <v>0</v>
      </c>
      <c r="F1229" s="58">
        <v>0</v>
      </c>
      <c r="G1229" s="59">
        <f t="shared" si="38"/>
        <v>26902.502</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58689</v>
      </c>
      <c r="D1251" s="58">
        <f>Bil!E287</f>
        <v>492162</v>
      </c>
      <c r="E1251" s="58">
        <v>0</v>
      </c>
      <c r="F1251" s="58">
        <v>0</v>
      </c>
      <c r="G1251" s="59">
        <f t="shared" si="40"/>
        <v>286828.57500000001</v>
      </c>
      <c r="H1251" s="59">
        <f t="shared" si="39"/>
        <v>0</v>
      </c>
      <c r="I1251" s="60"/>
    </row>
    <row r="1252" spans="1:9" x14ac:dyDescent="0.2">
      <c r="A1252" s="57">
        <v>152</v>
      </c>
      <c r="B1252" s="58">
        <f>Bil!C288</f>
        <v>276</v>
      </c>
      <c r="C1252" s="58">
        <f>Bil!D288</f>
        <v>983467</v>
      </c>
      <c r="D1252" s="58">
        <f>Bil!E288</f>
        <v>5109140</v>
      </c>
      <c r="E1252" s="58">
        <v>0</v>
      </c>
      <c r="F1252" s="58">
        <v>0</v>
      </c>
      <c r="G1252" s="59">
        <f t="shared" si="40"/>
        <v>3091682.1720000003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929</v>
      </c>
      <c r="D1254" s="58">
        <f>Bil!E290</f>
        <v>395815</v>
      </c>
      <c r="E1254" s="58">
        <v>0</v>
      </c>
      <c r="F1254" s="58">
        <v>0</v>
      </c>
      <c r="G1254" s="59">
        <f t="shared" si="40"/>
        <v>220331.402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38800</v>
      </c>
      <c r="E1261" s="58">
        <v>0</v>
      </c>
      <c r="F1261" s="58">
        <v>0</v>
      </c>
      <c r="G1261" s="59">
        <f t="shared" si="40"/>
        <v>22115.999999999996</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4166166</v>
      </c>
      <c r="E1265" s="58">
        <v>0</v>
      </c>
      <c r="F1265" s="58">
        <v>0</v>
      </c>
      <c r="G1265" s="59">
        <f t="shared" si="40"/>
        <v>2408043.9479999999</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37295271</v>
      </c>
      <c r="D1396" s="58">
        <f>RasF!E121</f>
        <v>42407223</v>
      </c>
      <c r="E1396" s="58">
        <v>0</v>
      </c>
      <c r="F1396" s="58">
        <v>0</v>
      </c>
      <c r="G1396" s="59">
        <f t="shared" si="44"/>
        <v>13432068.870000001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27315435</v>
      </c>
      <c r="D1404" s="58">
        <f>RasF!E129</f>
        <v>28835727</v>
      </c>
      <c r="E1404" s="58">
        <v>0</v>
      </c>
      <c r="F1404" s="58">
        <v>0</v>
      </c>
      <c r="G1404" s="59">
        <f t="shared" si="44"/>
        <v>10028452.901999999</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27315435</v>
      </c>
      <c r="D1406" s="58">
        <f>RasF!E131</f>
        <v>28835727</v>
      </c>
      <c r="E1406" s="58">
        <v>0</v>
      </c>
      <c r="F1406" s="58">
        <v>0</v>
      </c>
      <c r="G1406" s="59">
        <f t="shared" si="44"/>
        <v>10198426.68</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9979836</v>
      </c>
      <c r="D1409" s="58">
        <f>RasF!E134</f>
        <v>13571496</v>
      </c>
      <c r="E1409" s="58">
        <v>0</v>
      </c>
      <c r="F1409" s="58">
        <v>0</v>
      </c>
      <c r="G1409" s="59">
        <f t="shared" si="44"/>
        <v>4566107.8439999996</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37295271</v>
      </c>
      <c r="D1423" s="67">
        <f>RasF!E148</f>
        <v>42407223</v>
      </c>
      <c r="E1423" s="67">
        <v>0</v>
      </c>
      <c r="F1423" s="67">
        <v>0</v>
      </c>
      <c r="G1423" s="68">
        <f t="shared" si="44"/>
        <v>16729031.229000002</v>
      </c>
      <c r="H1423" s="68">
        <f t="shared" si="45"/>
        <v>0</v>
      </c>
      <c r="I1423" s="69"/>
    </row>
    <row r="1424" spans="1:9" x14ac:dyDescent="0.2">
      <c r="A1424" s="62">
        <v>156</v>
      </c>
      <c r="B1424" s="63">
        <f>PVRIO!C12</f>
        <v>1</v>
      </c>
      <c r="C1424" s="70">
        <f>PVRIO!D12</f>
        <v>26033</v>
      </c>
      <c r="D1424" s="70">
        <f>PVRIO!E12</f>
        <v>0</v>
      </c>
      <c r="E1424" s="70">
        <v>0</v>
      </c>
      <c r="F1424" s="70">
        <v>0</v>
      </c>
      <c r="G1424" s="64">
        <f t="shared" si="44"/>
        <v>26.033000000000001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26033</v>
      </c>
      <c r="D1441" s="61">
        <f>PVRIO!E29</f>
        <v>0</v>
      </c>
      <c r="E1441" s="61">
        <v>0</v>
      </c>
      <c r="F1441" s="61">
        <v>0</v>
      </c>
      <c r="G1441" s="59">
        <f t="shared" si="46"/>
        <v>468.59399999999994</v>
      </c>
      <c r="H1441" s="59">
        <f t="shared" si="45"/>
        <v>0</v>
      </c>
      <c r="I1441" s="60">
        <v>0</v>
      </c>
    </row>
    <row r="1442" spans="1:9" x14ac:dyDescent="0.2">
      <c r="A1442" s="57">
        <v>156</v>
      </c>
      <c r="B1442" s="58">
        <f>PVRIO!C30</f>
        <v>19</v>
      </c>
      <c r="C1442" s="61">
        <f>PVRIO!D30</f>
        <v>26033</v>
      </c>
      <c r="D1442" s="61">
        <f>PVRIO!E30</f>
        <v>0</v>
      </c>
      <c r="E1442" s="61">
        <v>0</v>
      </c>
      <c r="F1442" s="61">
        <v>0</v>
      </c>
      <c r="G1442" s="59">
        <f t="shared" si="46"/>
        <v>494.62700000000001</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26033</v>
      </c>
      <c r="D1444" s="61">
        <f>PVRIO!E32</f>
        <v>0</v>
      </c>
      <c r="E1444" s="61">
        <v>0</v>
      </c>
      <c r="F1444" s="61">
        <v>0</v>
      </c>
      <c r="G1444" s="59">
        <f t="shared" si="46"/>
        <v>546.69299999999998</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1043085</v>
      </c>
      <c r="D1468" s="70"/>
      <c r="E1468" s="70">
        <v>0</v>
      </c>
      <c r="F1468" s="70">
        <v>0</v>
      </c>
      <c r="G1468" s="64">
        <f t="shared" ref="G1468:G1499" si="51">B1468/1000*C1468</f>
        <v>1043.085</v>
      </c>
      <c r="H1468" s="64">
        <f t="shared" ref="H1468:H1499" si="52">ABS(C1468-ROUND(C1468,0))</f>
        <v>0</v>
      </c>
      <c r="I1468" s="65"/>
    </row>
    <row r="1469" spans="1:9" x14ac:dyDescent="0.2">
      <c r="A1469" s="73">
        <v>159</v>
      </c>
      <c r="B1469" s="61">
        <f>Obv!C13</f>
        <v>2</v>
      </c>
      <c r="C1469" s="61">
        <f>Obv!D13</f>
        <v>46816161</v>
      </c>
      <c r="D1469" s="61">
        <v>0</v>
      </c>
      <c r="E1469" s="61">
        <v>0</v>
      </c>
      <c r="F1469" s="61">
        <v>0</v>
      </c>
      <c r="G1469" s="59">
        <f t="shared" si="51"/>
        <v>93632.322</v>
      </c>
      <c r="H1469" s="59">
        <f t="shared" si="52"/>
        <v>0</v>
      </c>
      <c r="I1469" s="60"/>
    </row>
    <row r="1470" spans="1:9" x14ac:dyDescent="0.2">
      <c r="A1470" s="73">
        <v>159</v>
      </c>
      <c r="B1470" s="61">
        <f>Obv!C14</f>
        <v>3</v>
      </c>
      <c r="C1470" s="61">
        <f>Obv!D14</f>
        <v>1543803</v>
      </c>
      <c r="D1470" s="61">
        <v>0</v>
      </c>
      <c r="E1470" s="61">
        <v>0</v>
      </c>
      <c r="F1470" s="61">
        <v>0</v>
      </c>
      <c r="G1470" s="59">
        <f t="shared" si="51"/>
        <v>4631.4089999999997</v>
      </c>
      <c r="H1470" s="59">
        <f t="shared" si="52"/>
        <v>0</v>
      </c>
      <c r="I1470" s="60"/>
    </row>
    <row r="1471" spans="1:9" x14ac:dyDescent="0.2">
      <c r="A1471" s="73">
        <v>159</v>
      </c>
      <c r="B1471" s="61">
        <f>Obv!C15</f>
        <v>4</v>
      </c>
      <c r="C1471" s="61">
        <f>Obv!D15</f>
        <v>44395673</v>
      </c>
      <c r="D1471" s="61">
        <v>0</v>
      </c>
      <c r="E1471" s="61">
        <v>0</v>
      </c>
      <c r="F1471" s="61">
        <v>0</v>
      </c>
      <c r="G1471" s="59">
        <f t="shared" si="51"/>
        <v>177582.69200000001</v>
      </c>
      <c r="H1471" s="59">
        <f t="shared" si="52"/>
        <v>0</v>
      </c>
      <c r="I1471" s="60"/>
    </row>
    <row r="1472" spans="1:9" x14ac:dyDescent="0.2">
      <c r="A1472" s="73">
        <v>159</v>
      </c>
      <c r="B1472" s="61">
        <f>Obv!C16</f>
        <v>5</v>
      </c>
      <c r="C1472" s="61">
        <f>Obv!D16</f>
        <v>26126392</v>
      </c>
      <c r="D1472" s="61">
        <v>0</v>
      </c>
      <c r="E1472" s="61">
        <v>0</v>
      </c>
      <c r="F1472" s="61">
        <v>0</v>
      </c>
      <c r="G1472" s="59">
        <f t="shared" si="51"/>
        <v>130631.96</v>
      </c>
      <c r="H1472" s="59">
        <f t="shared" si="52"/>
        <v>0</v>
      </c>
      <c r="I1472" s="60"/>
    </row>
    <row r="1473" spans="1:9" x14ac:dyDescent="0.2">
      <c r="A1473" s="73">
        <v>159</v>
      </c>
      <c r="B1473" s="61">
        <f>Obv!C17</f>
        <v>6</v>
      </c>
      <c r="C1473" s="61">
        <f>Obv!D17</f>
        <v>13982631</v>
      </c>
      <c r="D1473" s="61">
        <v>0</v>
      </c>
      <c r="E1473" s="61">
        <v>0</v>
      </c>
      <c r="F1473" s="61">
        <v>0</v>
      </c>
      <c r="G1473" s="59">
        <f t="shared" si="51"/>
        <v>83895.786000000007</v>
      </c>
      <c r="H1473" s="59">
        <f t="shared" si="52"/>
        <v>0</v>
      </c>
      <c r="I1473" s="60"/>
    </row>
    <row r="1474" spans="1:9" x14ac:dyDescent="0.2">
      <c r="A1474" s="73">
        <v>159</v>
      </c>
      <c r="B1474" s="61">
        <f>Obv!C18</f>
        <v>7</v>
      </c>
      <c r="C1474" s="61">
        <f>Obv!D18</f>
        <v>73013</v>
      </c>
      <c r="D1474" s="61">
        <v>0</v>
      </c>
      <c r="E1474" s="61">
        <v>0</v>
      </c>
      <c r="F1474" s="61">
        <v>0</v>
      </c>
      <c r="G1474" s="59">
        <f t="shared" si="51"/>
        <v>511.09100000000001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4213637</v>
      </c>
      <c r="D1478" s="61">
        <v>0</v>
      </c>
      <c r="E1478" s="61">
        <v>0</v>
      </c>
      <c r="F1478" s="61">
        <v>0</v>
      </c>
      <c r="G1478" s="59">
        <f t="shared" si="51"/>
        <v>46350.006999999998</v>
      </c>
      <c r="H1478" s="59">
        <f t="shared" si="52"/>
        <v>0</v>
      </c>
      <c r="I1478" s="60"/>
    </row>
    <row r="1479" spans="1:9" x14ac:dyDescent="0.2">
      <c r="A1479" s="73">
        <v>159</v>
      </c>
      <c r="B1479" s="61">
        <f>Obv!C23</f>
        <v>12</v>
      </c>
      <c r="C1479" s="61">
        <f>Obv!D23</f>
        <v>876685</v>
      </c>
      <c r="D1479" s="61">
        <v>0</v>
      </c>
      <c r="E1479" s="61">
        <v>0</v>
      </c>
      <c r="F1479" s="61">
        <v>0</v>
      </c>
      <c r="G1479" s="59">
        <f t="shared" si="51"/>
        <v>10520.22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41862129</v>
      </c>
      <c r="D1486" s="61">
        <v>0</v>
      </c>
      <c r="E1486" s="61">
        <v>0</v>
      </c>
      <c r="F1486" s="61">
        <v>0</v>
      </c>
      <c r="G1486" s="59">
        <f t="shared" si="51"/>
        <v>795380.451</v>
      </c>
      <c r="H1486" s="59">
        <f t="shared" si="52"/>
        <v>0</v>
      </c>
      <c r="I1486" s="60"/>
    </row>
    <row r="1487" spans="1:9" x14ac:dyDescent="0.2">
      <c r="A1487" s="73">
        <v>159</v>
      </c>
      <c r="B1487" s="61">
        <f>Obv!C31</f>
        <v>20</v>
      </c>
      <c r="C1487" s="61">
        <f>Obv!D31</f>
        <v>922386</v>
      </c>
      <c r="D1487" s="61">
        <v>0</v>
      </c>
      <c r="E1487" s="61">
        <v>0</v>
      </c>
      <c r="F1487" s="61">
        <v>0</v>
      </c>
      <c r="G1487" s="59">
        <f t="shared" si="51"/>
        <v>18447.72</v>
      </c>
      <c r="H1487" s="59">
        <f t="shared" si="52"/>
        <v>0</v>
      </c>
      <c r="I1487" s="60"/>
    </row>
    <row r="1488" spans="1:9" x14ac:dyDescent="0.2">
      <c r="A1488" s="73">
        <v>159</v>
      </c>
      <c r="B1488" s="61">
        <f>Obv!C32</f>
        <v>21</v>
      </c>
      <c r="C1488" s="61">
        <f>Obv!D32</f>
        <v>40457944</v>
      </c>
      <c r="D1488" s="61">
        <v>0</v>
      </c>
      <c r="E1488" s="61">
        <v>0</v>
      </c>
      <c r="F1488" s="61">
        <v>0</v>
      </c>
      <c r="G1488" s="59">
        <f t="shared" si="51"/>
        <v>849616.82400000002</v>
      </c>
      <c r="H1488" s="59">
        <f t="shared" si="52"/>
        <v>0</v>
      </c>
      <c r="I1488" s="60"/>
    </row>
    <row r="1489" spans="1:9" x14ac:dyDescent="0.2">
      <c r="A1489" s="73">
        <v>159</v>
      </c>
      <c r="B1489" s="61">
        <f>Obv!C33</f>
        <v>22</v>
      </c>
      <c r="C1489" s="61">
        <f>Obv!D33</f>
        <v>26126392</v>
      </c>
      <c r="D1489" s="61">
        <v>0</v>
      </c>
      <c r="E1489" s="61">
        <v>0</v>
      </c>
      <c r="F1489" s="61">
        <v>0</v>
      </c>
      <c r="G1489" s="59">
        <f t="shared" si="51"/>
        <v>574780.62399999995</v>
      </c>
      <c r="H1489" s="59">
        <f t="shared" si="52"/>
        <v>0</v>
      </c>
      <c r="I1489" s="60"/>
    </row>
    <row r="1490" spans="1:9" x14ac:dyDescent="0.2">
      <c r="A1490" s="73">
        <v>159</v>
      </c>
      <c r="B1490" s="61">
        <f>Obv!C34</f>
        <v>23</v>
      </c>
      <c r="C1490" s="61">
        <f>Obv!D34</f>
        <v>14035563</v>
      </c>
      <c r="D1490" s="61">
        <v>0</v>
      </c>
      <c r="E1490" s="61">
        <v>0</v>
      </c>
      <c r="F1490" s="61">
        <v>0</v>
      </c>
      <c r="G1490" s="59">
        <f t="shared" si="51"/>
        <v>322817.94900000002</v>
      </c>
      <c r="H1490" s="59">
        <f t="shared" si="52"/>
        <v>0</v>
      </c>
      <c r="I1490" s="60"/>
    </row>
    <row r="1491" spans="1:9" x14ac:dyDescent="0.2">
      <c r="A1491" s="73">
        <v>159</v>
      </c>
      <c r="B1491" s="61">
        <f>Obv!C35</f>
        <v>24</v>
      </c>
      <c r="C1491" s="61">
        <f>Obv!D35</f>
        <v>71850</v>
      </c>
      <c r="D1491" s="61">
        <v>0</v>
      </c>
      <c r="E1491" s="61">
        <v>0</v>
      </c>
      <c r="F1491" s="61">
        <v>0</v>
      </c>
      <c r="G1491" s="59">
        <f t="shared" si="51"/>
        <v>1724.4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224139</v>
      </c>
      <c r="D1495" s="61">
        <v>0</v>
      </c>
      <c r="E1495" s="61">
        <v>0</v>
      </c>
      <c r="F1495" s="61">
        <v>0</v>
      </c>
      <c r="G1495" s="59">
        <f t="shared" si="51"/>
        <v>6275.8919999999998</v>
      </c>
      <c r="H1495" s="59">
        <f t="shared" si="52"/>
        <v>0</v>
      </c>
      <c r="I1495" s="60"/>
    </row>
    <row r="1496" spans="1:9" x14ac:dyDescent="0.2">
      <c r="A1496" s="73">
        <v>159</v>
      </c>
      <c r="B1496" s="61">
        <f>Obv!C40</f>
        <v>29</v>
      </c>
      <c r="C1496" s="61">
        <f>Obv!D40</f>
        <v>481799</v>
      </c>
      <c r="D1496" s="61">
        <v>0</v>
      </c>
      <c r="E1496" s="61">
        <v>0</v>
      </c>
      <c r="F1496" s="61">
        <v>0</v>
      </c>
      <c r="G1496" s="59">
        <f t="shared" si="51"/>
        <v>13972.171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5997117</v>
      </c>
      <c r="D1503" s="61">
        <v>0</v>
      </c>
      <c r="E1503" s="61">
        <v>0</v>
      </c>
      <c r="F1503" s="61">
        <v>0</v>
      </c>
      <c r="G1503" s="59">
        <f t="shared" si="53"/>
        <v>215896.21199999997</v>
      </c>
      <c r="H1503" s="59">
        <f t="shared" si="54"/>
        <v>0</v>
      </c>
      <c r="I1503" s="60"/>
    </row>
    <row r="1504" spans="1:9" x14ac:dyDescent="0.2">
      <c r="A1504" s="73">
        <v>159</v>
      </c>
      <c r="B1504" s="61">
        <f>Obv!C48</f>
        <v>37</v>
      </c>
      <c r="C1504" s="61">
        <f>Obv!D48</f>
        <v>492162</v>
      </c>
      <c r="D1504" s="61">
        <v>0</v>
      </c>
      <c r="E1504" s="61">
        <v>0</v>
      </c>
      <c r="F1504" s="61">
        <v>0</v>
      </c>
      <c r="G1504" s="59">
        <f t="shared" si="53"/>
        <v>18209.993999999999</v>
      </c>
      <c r="H1504" s="59">
        <f t="shared" si="54"/>
        <v>0</v>
      </c>
      <c r="I1504" s="60"/>
    </row>
    <row r="1505" spans="1:9" x14ac:dyDescent="0.2">
      <c r="A1505" s="73">
        <v>159</v>
      </c>
      <c r="B1505" s="61">
        <f>Obv!C49</f>
        <v>38</v>
      </c>
      <c r="C1505" s="61">
        <f>Obv!D49</f>
        <v>1048</v>
      </c>
      <c r="D1505" s="61">
        <v>0</v>
      </c>
      <c r="E1505" s="61">
        <v>0</v>
      </c>
      <c r="F1505" s="61">
        <v>0</v>
      </c>
      <c r="G1505" s="59">
        <f t="shared" si="53"/>
        <v>39.823999999999998</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1048</v>
      </c>
      <c r="D1509" s="61">
        <v>0</v>
      </c>
      <c r="E1509" s="61">
        <v>0</v>
      </c>
      <c r="F1509" s="61">
        <v>0</v>
      </c>
      <c r="G1509" s="59">
        <f t="shared" si="53"/>
        <v>44.016000000000005</v>
      </c>
      <c r="H1509" s="59">
        <f t="shared" si="54"/>
        <v>0</v>
      </c>
      <c r="I1509" s="60"/>
    </row>
    <row r="1510" spans="1:9" x14ac:dyDescent="0.2">
      <c r="A1510" s="73">
        <v>159</v>
      </c>
      <c r="B1510" s="61">
        <f>Obv!C54</f>
        <v>43</v>
      </c>
      <c r="C1510" s="61">
        <f>Obv!D54</f>
        <v>491114</v>
      </c>
      <c r="D1510" s="61">
        <v>0</v>
      </c>
      <c r="E1510" s="61">
        <v>0</v>
      </c>
      <c r="F1510" s="61">
        <v>0</v>
      </c>
      <c r="G1510" s="59">
        <f t="shared" si="53"/>
        <v>21117.901999999998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491114</v>
      </c>
      <c r="D1516" s="61">
        <v>0</v>
      </c>
      <c r="E1516" s="61">
        <v>0</v>
      </c>
      <c r="F1516" s="61">
        <v>0</v>
      </c>
      <c r="G1516" s="59">
        <f t="shared" si="53"/>
        <v>24064.585999999999</v>
      </c>
      <c r="H1516" s="59">
        <f t="shared" si="54"/>
        <v>0</v>
      </c>
      <c r="I1516" s="60"/>
    </row>
    <row r="1517" spans="1:9" x14ac:dyDescent="0.2">
      <c r="A1517" s="73">
        <v>159</v>
      </c>
      <c r="B1517" s="61">
        <f>Obv!C61</f>
        <v>50</v>
      </c>
      <c r="C1517" s="61">
        <f>Obv!D61</f>
        <v>491114</v>
      </c>
      <c r="D1517" s="61">
        <v>0</v>
      </c>
      <c r="E1517" s="61">
        <v>0</v>
      </c>
      <c r="F1517" s="61">
        <v>0</v>
      </c>
      <c r="G1517" s="59">
        <f t="shared" si="53"/>
        <v>24555.7</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5504955</v>
      </c>
      <c r="D1557" s="61">
        <v>0</v>
      </c>
      <c r="E1557" s="61">
        <v>0</v>
      </c>
      <c r="F1557" s="61">
        <v>0</v>
      </c>
      <c r="G1557" s="59">
        <f t="shared" si="55"/>
        <v>495445.94999999995</v>
      </c>
      <c r="H1557" s="59">
        <f t="shared" si="56"/>
        <v>0</v>
      </c>
      <c r="I1557" s="60"/>
    </row>
    <row r="1558" spans="1:9" x14ac:dyDescent="0.2">
      <c r="A1558" s="73">
        <v>159</v>
      </c>
      <c r="B1558" s="61">
        <f>Obv!C102</f>
        <v>91</v>
      </c>
      <c r="C1558" s="61">
        <f>Obv!D102</f>
        <v>4787583</v>
      </c>
      <c r="D1558" s="61">
        <v>0</v>
      </c>
      <c r="E1558" s="61">
        <v>0</v>
      </c>
      <c r="F1558" s="61">
        <v>0</v>
      </c>
      <c r="G1558" s="59">
        <f t="shared" si="55"/>
        <v>435670.05300000001</v>
      </c>
      <c r="H1558" s="59">
        <f t="shared" si="56"/>
        <v>0</v>
      </c>
      <c r="I1558" s="60"/>
    </row>
    <row r="1559" spans="1:9" x14ac:dyDescent="0.2">
      <c r="A1559" s="73">
        <v>159</v>
      </c>
      <c r="B1559" s="61">
        <f>Obv!C103</f>
        <v>92</v>
      </c>
      <c r="C1559" s="61">
        <f>Obv!D103</f>
        <v>321557</v>
      </c>
      <c r="D1559" s="61">
        <v>0</v>
      </c>
      <c r="E1559" s="61">
        <v>0</v>
      </c>
      <c r="F1559" s="61">
        <v>0</v>
      </c>
      <c r="G1559" s="59">
        <f t="shared" si="55"/>
        <v>29583.243999999999</v>
      </c>
      <c r="H1559" s="59">
        <f t="shared" si="56"/>
        <v>0</v>
      </c>
      <c r="I1559" s="60"/>
    </row>
    <row r="1560" spans="1:9" x14ac:dyDescent="0.2">
      <c r="A1560" s="73">
        <v>159</v>
      </c>
      <c r="B1560" s="61">
        <f>Obv!C104</f>
        <v>93</v>
      </c>
      <c r="C1560" s="61">
        <f>Obv!D104</f>
        <v>395815</v>
      </c>
      <c r="D1560" s="61">
        <v>0</v>
      </c>
      <c r="E1560" s="61">
        <v>0</v>
      </c>
      <c r="F1560" s="61">
        <v>0</v>
      </c>
      <c r="G1560" s="59">
        <f t="shared" si="55"/>
        <v>36810.794999999998</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4" activePane="bottomLeft" state="frozen"/>
      <selection pane="bottomLeft" activeCell="C16" sqref="C16:K1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17</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2348</v>
      </c>
      <c r="C6" s="12"/>
      <c r="D6" s="401" t="s">
        <v>3128</v>
      </c>
      <c r="E6" s="402"/>
      <c r="F6" s="15" t="s">
        <v>237</v>
      </c>
      <c r="G6" s="12"/>
      <c r="H6" s="12"/>
      <c r="I6" s="12"/>
      <c r="J6" s="409">
        <f>SUM(Skriveni!G2:G1561)</f>
        <v>733759950.44799936</v>
      </c>
      <c r="K6" s="409"/>
    </row>
    <row r="7" spans="1:11" ht="3" customHeight="1" x14ac:dyDescent="0.2">
      <c r="A7" s="12"/>
      <c r="B7" s="12"/>
      <c r="C7" s="12"/>
      <c r="D7" s="12"/>
      <c r="E7" s="12"/>
      <c r="F7" s="12"/>
      <c r="G7" s="12"/>
      <c r="H7" s="12"/>
      <c r="I7" s="12"/>
      <c r="J7" s="12"/>
      <c r="K7" s="12"/>
    </row>
    <row r="8" spans="1:11" ht="15" customHeight="1" x14ac:dyDescent="0.2">
      <c r="A8" s="22" t="s">
        <v>3125</v>
      </c>
      <c r="B8" s="27">
        <v>3149463</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21000</v>
      </c>
      <c r="C12" s="398" t="s">
        <v>3632</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83615500218</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8542</v>
      </c>
      <c r="C18" s="351" t="str">
        <f xml:space="preserve"> IF(B18&gt;0,LOOKUP(B18,Sifre!A255:A869,Sifre!B255:B869),"Djelatnost nije upisana")</f>
        <v xml:space="preserve">Visoko obrazovanje </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80</v>
      </c>
      <c r="C20" s="351" t="str">
        <f>IF(B20&lt;&gt;"","Razdjel: " &amp; LOOKUP(B20,A666:A713,B666:B713),"Razdjel nije upisan")</f>
        <v>Razdjel: MINISTARSTVO ZNANOSTI I OBRAZOVANJA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409</v>
      </c>
      <c r="C22" s="351" t="str">
        <f>IF(B22&gt;0, "Županija: " &amp; LOOKUP(H2,A83:A103,B83:B103) &amp; ", grad/općina: " &amp; LOOKUP(B22,A107:A663,B107:B663),"Šifra grada/općine nije upisana")</f>
        <v>Županija: SPLITSKO-DALMATINSKA, grad/općina: SPLIT</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38035071</v>
      </c>
      <c r="K39" s="114">
        <f>PRRAS!E12</f>
        <v>41902604</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36370127</v>
      </c>
      <c r="K40" s="117">
        <f>PRRAS!E159</f>
        <v>41530539</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1328845</v>
      </c>
      <c r="K41" s="117">
        <f>PRRAS!E648</f>
        <v>1347384</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29869947</v>
      </c>
      <c r="K43" s="114">
        <f>Bil!E13</f>
        <v>29643824</v>
      </c>
    </row>
    <row r="44" spans="1:11" ht="12.95" customHeight="1" x14ac:dyDescent="0.2">
      <c r="A44" s="363"/>
      <c r="B44" s="366" t="str">
        <f>Bil!B74</f>
        <v>Financijska imovina (AOP 064+073+081+112+128+140+157+158)</v>
      </c>
      <c r="C44" s="367"/>
      <c r="D44" s="367"/>
      <c r="E44" s="367"/>
      <c r="F44" s="367"/>
      <c r="G44" s="367"/>
      <c r="H44" s="367"/>
      <c r="I44" s="115">
        <f>Bil!C74</f>
        <v>63</v>
      </c>
      <c r="J44" s="116">
        <f>Bil!D74</f>
        <v>5457434</v>
      </c>
      <c r="K44" s="117">
        <f>Bil!E74</f>
        <v>10604103</v>
      </c>
    </row>
    <row r="45" spans="1:11" ht="12.95" customHeight="1" x14ac:dyDescent="0.2">
      <c r="A45" s="363"/>
      <c r="B45" s="366" t="str">
        <f>Bil!B174</f>
        <v xml:space="preserve">Obveze (AOP 164+175+176+192+220) </v>
      </c>
      <c r="C45" s="367"/>
      <c r="D45" s="367"/>
      <c r="E45" s="367"/>
      <c r="F45" s="367"/>
      <c r="G45" s="367"/>
      <c r="H45" s="367"/>
      <c r="I45" s="115">
        <f>Bil!C174</f>
        <v>163</v>
      </c>
      <c r="J45" s="116">
        <f>Bil!D174</f>
        <v>1043085</v>
      </c>
      <c r="K45" s="117">
        <f>Bil!E174</f>
        <v>6252117</v>
      </c>
    </row>
    <row r="46" spans="1:11" ht="12.95" customHeight="1" x14ac:dyDescent="0.2">
      <c r="A46" s="364"/>
      <c r="B46" s="369" t="str">
        <f>Bil!B234</f>
        <v>Vlastiti izvori (224 + 232 - 236 + 240 do 242)</v>
      </c>
      <c r="C46" s="370"/>
      <c r="D46" s="370"/>
      <c r="E46" s="370"/>
      <c r="F46" s="370"/>
      <c r="G46" s="370"/>
      <c r="H46" s="370"/>
      <c r="I46" s="118">
        <f>Bil!C234</f>
        <v>223</v>
      </c>
      <c r="J46" s="119">
        <f>Bil!D234</f>
        <v>34284296</v>
      </c>
      <c r="K46" s="120">
        <f>Bil!E234</f>
        <v>33995810</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37295271</v>
      </c>
      <c r="K50" s="117">
        <f>RasF!E121</f>
        <v>42407223</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37295271</v>
      </c>
      <c r="K51" s="120">
        <f>RasF!E148</f>
        <v>42407223</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26033</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26033</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1043085</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5997117</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492162</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5504955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20" activePane="bottomLeft" state="frozen"/>
      <selection pane="bottomLeft" activeCell="E144" sqref="E14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02348</v>
      </c>
      <c r="C4" s="429"/>
      <c r="D4" s="429"/>
      <c r="E4" s="430">
        <f>SUM(Skriveni!G2:G976)</f>
        <v>533850312.89300007</v>
      </c>
      <c r="F4" s="431"/>
    </row>
    <row r="5" spans="1:7" s="23" customFormat="1" ht="15" customHeight="1" x14ac:dyDescent="0.2">
      <c r="B5" s="428" t="str">
        <f>"Naziv: "&amp;IF(RefStr!B10&lt;&gt;"",RefStr!B10,"_______________________________________")</f>
        <v>Naziv: SVEUČILIŠTE U SPLITU FAKULTET GRAĐEVINARSTVA,ARHITEKTURE I GEODEZIJE</v>
      </c>
      <c r="C5" s="429"/>
      <c r="D5" s="429"/>
      <c r="E5" s="432" t="s">
        <v>7</v>
      </c>
      <c r="F5" s="432"/>
    </row>
    <row r="6" spans="1:7" s="23" customFormat="1" ht="15" customHeight="1" x14ac:dyDescent="0.2">
      <c r="A6" s="24"/>
      <c r="B6" s="426" t="str">
        <f xml:space="preserve"> "Razina: " &amp; RefStr!B16 &amp; ", Razdjel: " &amp; TEXT(INT(VALUE(RefStr!B20)), "000")</f>
        <v>Razina: 11, Razdjel: 080</v>
      </c>
      <c r="C6" s="427"/>
      <c r="D6" s="427"/>
      <c r="E6" s="427"/>
      <c r="F6" s="427"/>
    </row>
    <row r="7" spans="1:7" s="23" customFormat="1" ht="15" customHeight="1" x14ac:dyDescent="0.2">
      <c r="A7" s="24"/>
      <c r="B7" s="426" t="str">
        <f>"Djelatnost: " &amp; RefStr!B18 &amp; " " &amp; RefStr!C18</f>
        <v xml:space="preserve">Djelatnost: 8542 Visoko obrazovanje </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38035071</v>
      </c>
      <c r="E12" s="147">
        <f>E13+E50+E56+E85+E116+E134+E141+E147</f>
        <v>41902604</v>
      </c>
      <c r="F12" s="148">
        <f>IF(D12&lt;&gt;0,IF(E12/D12&gt;=100,"&gt;&gt;100",E12/D12*100),"-")</f>
        <v>110.16833385167072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1156636</v>
      </c>
      <c r="E56" s="147">
        <f>E57+E60+E65+E68+E71+E74+E77+E80</f>
        <v>723072</v>
      </c>
      <c r="F56" s="150">
        <f t="shared" si="0"/>
        <v>62.515086855328725</v>
      </c>
    </row>
    <row r="57" spans="1:6" s="8" customFormat="1" x14ac:dyDescent="0.2">
      <c r="A57" s="145">
        <v>631</v>
      </c>
      <c r="B57" s="146" t="s">
        <v>913</v>
      </c>
      <c r="C57" s="345">
        <v>46</v>
      </c>
      <c r="D57" s="147">
        <f>D58+D59</f>
        <v>39227</v>
      </c>
      <c r="E57" s="147">
        <f>E58+E59</f>
        <v>0</v>
      </c>
      <c r="F57" s="150">
        <f t="shared" si="0"/>
        <v>0</v>
      </c>
    </row>
    <row r="58" spans="1:6" s="8" customFormat="1" x14ac:dyDescent="0.2">
      <c r="A58" s="145">
        <v>6311</v>
      </c>
      <c r="B58" s="146" t="s">
        <v>737</v>
      </c>
      <c r="C58" s="345">
        <v>47</v>
      </c>
      <c r="D58" s="149">
        <v>39227</v>
      </c>
      <c r="E58" s="149"/>
      <c r="F58" s="148">
        <f t="shared" si="0"/>
        <v>0</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442029</v>
      </c>
      <c r="E60" s="147">
        <f>SUM(E61:E64)</f>
        <v>243916</v>
      </c>
      <c r="F60" s="150">
        <f t="shared" si="0"/>
        <v>55.180994912098527</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v>442029</v>
      </c>
      <c r="E63" s="149">
        <v>243916</v>
      </c>
      <c r="F63" s="148">
        <f t="shared" si="0"/>
        <v>55.180994912098527</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56463</v>
      </c>
      <c r="E68" s="147">
        <f>SUM(E69:E70)</f>
        <v>0</v>
      </c>
      <c r="F68" s="150">
        <f t="shared" si="0"/>
        <v>0</v>
      </c>
    </row>
    <row r="69" spans="1:6" s="8" customFormat="1" x14ac:dyDescent="0.2">
      <c r="A69" s="145">
        <v>6341</v>
      </c>
      <c r="B69" s="146" t="s">
        <v>3699</v>
      </c>
      <c r="C69" s="345">
        <v>58</v>
      </c>
      <c r="D69" s="149">
        <v>56463</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33000</v>
      </c>
      <c r="E74" s="147">
        <f>SUM(E75:E76)</f>
        <v>28000</v>
      </c>
      <c r="F74" s="150">
        <f t="shared" si="0"/>
        <v>84.848484848484844</v>
      </c>
    </row>
    <row r="75" spans="1:6" s="8" customFormat="1" x14ac:dyDescent="0.2">
      <c r="A75" s="145" t="s">
        <v>1142</v>
      </c>
      <c r="B75" s="146" t="s">
        <v>3980</v>
      </c>
      <c r="C75" s="345">
        <v>64</v>
      </c>
      <c r="D75" s="149">
        <v>33000</v>
      </c>
      <c r="E75" s="149">
        <v>28000</v>
      </c>
      <c r="F75" s="148">
        <f t="shared" si="0"/>
        <v>84.848484848484844</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585917</v>
      </c>
      <c r="E80" s="147">
        <f>SUM(E81:E84)</f>
        <v>451156</v>
      </c>
      <c r="F80" s="150">
        <f t="shared" si="1"/>
        <v>76.999984639462582</v>
      </c>
    </row>
    <row r="81" spans="1:6" s="8" customFormat="1" x14ac:dyDescent="0.2">
      <c r="A81" s="152">
        <v>6391</v>
      </c>
      <c r="B81" s="153" t="s">
        <v>924</v>
      </c>
      <c r="C81" s="345">
        <v>70</v>
      </c>
      <c r="D81" s="149">
        <v>95856</v>
      </c>
      <c r="E81" s="149">
        <v>185299</v>
      </c>
      <c r="F81" s="148">
        <f t="shared" si="1"/>
        <v>193.30975630111834</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490061</v>
      </c>
      <c r="E83" s="149">
        <v>265857</v>
      </c>
      <c r="F83" s="148">
        <f t="shared" si="1"/>
        <v>54.249777068569017</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903</v>
      </c>
      <c r="E85" s="147">
        <f>E86+E94+E101+E109</f>
        <v>998</v>
      </c>
      <c r="F85" s="150">
        <f t="shared" si="1"/>
        <v>110.52048726467332</v>
      </c>
    </row>
    <row r="86" spans="1:6" s="8" customFormat="1" x14ac:dyDescent="0.2">
      <c r="A86" s="145">
        <v>641</v>
      </c>
      <c r="B86" s="146" t="s">
        <v>929</v>
      </c>
      <c r="C86" s="345">
        <v>75</v>
      </c>
      <c r="D86" s="147">
        <f>SUM(D87:D93)</f>
        <v>903</v>
      </c>
      <c r="E86" s="147">
        <f>SUM(E87:E93)</f>
        <v>998</v>
      </c>
      <c r="F86" s="150">
        <f t="shared" si="1"/>
        <v>110.52048726467332</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789</v>
      </c>
      <c r="E88" s="149">
        <v>998</v>
      </c>
      <c r="F88" s="148">
        <f t="shared" si="1"/>
        <v>126.48922686945501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v>114</v>
      </c>
      <c r="E90" s="149"/>
      <c r="F90" s="148">
        <f t="shared" si="1"/>
        <v>0</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3293159</v>
      </c>
      <c r="E116" s="147">
        <f>E117+E122+E130</f>
        <v>3192052</v>
      </c>
      <c r="F116" s="150">
        <f t="shared" si="1"/>
        <v>96.92978687029688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3293159</v>
      </c>
      <c r="E122" s="147">
        <f>SUM(E123:E129)</f>
        <v>3192052</v>
      </c>
      <c r="F122" s="150">
        <f t="shared" si="1"/>
        <v>96.92978687029688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3293159</v>
      </c>
      <c r="E127" s="149">
        <v>3192052</v>
      </c>
      <c r="F127" s="148">
        <f t="shared" si="1"/>
        <v>96.92978687029688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7412293</v>
      </c>
      <c r="E134" s="147">
        <f>E135+E138</f>
        <v>10904016</v>
      </c>
      <c r="F134" s="150">
        <f t="shared" si="1"/>
        <v>147.10719071682675</v>
      </c>
    </row>
    <row r="135" spans="1:6" s="8" customFormat="1" x14ac:dyDescent="0.2">
      <c r="A135" s="145">
        <v>661</v>
      </c>
      <c r="B135" s="146" t="s">
        <v>425</v>
      </c>
      <c r="C135" s="345">
        <v>124</v>
      </c>
      <c r="D135" s="147">
        <f>SUM(D136:D137)</f>
        <v>7291093</v>
      </c>
      <c r="E135" s="147">
        <f>SUM(E136:E137)</f>
        <v>10705536</v>
      </c>
      <c r="F135" s="150">
        <f t="shared" si="1"/>
        <v>146.83033119999976</v>
      </c>
    </row>
    <row r="136" spans="1:6" s="8" customFormat="1" x14ac:dyDescent="0.2">
      <c r="A136" s="145">
        <v>6614</v>
      </c>
      <c r="B136" s="146" t="s">
        <v>3893</v>
      </c>
      <c r="C136" s="345">
        <v>125</v>
      </c>
      <c r="D136" s="149">
        <v>74688</v>
      </c>
      <c r="E136" s="149">
        <v>66842</v>
      </c>
      <c r="F136" s="148">
        <f t="shared" si="1"/>
        <v>89.494965724078838</v>
      </c>
    </row>
    <row r="137" spans="1:6" s="8" customFormat="1" x14ac:dyDescent="0.2">
      <c r="A137" s="145">
        <v>6615</v>
      </c>
      <c r="B137" s="146" t="s">
        <v>3894</v>
      </c>
      <c r="C137" s="345">
        <v>126</v>
      </c>
      <c r="D137" s="149">
        <v>7216405</v>
      </c>
      <c r="E137" s="149">
        <v>10638694</v>
      </c>
      <c r="F137" s="148">
        <f t="shared" si="1"/>
        <v>147.42373799696665</v>
      </c>
    </row>
    <row r="138" spans="1:6" s="8" customFormat="1" x14ac:dyDescent="0.2">
      <c r="A138" s="145">
        <v>663</v>
      </c>
      <c r="B138" s="151" t="s">
        <v>426</v>
      </c>
      <c r="C138" s="345">
        <v>127</v>
      </c>
      <c r="D138" s="147">
        <f>SUM(D139:D140)</f>
        <v>121200</v>
      </c>
      <c r="E138" s="147">
        <f>SUM(E139:E140)</f>
        <v>198480</v>
      </c>
      <c r="F138" s="150">
        <f t="shared" si="1"/>
        <v>163.76237623762376</v>
      </c>
    </row>
    <row r="139" spans="1:6" s="8" customFormat="1" x14ac:dyDescent="0.2">
      <c r="A139" s="145">
        <v>6631</v>
      </c>
      <c r="B139" s="146" t="s">
        <v>1502</v>
      </c>
      <c r="C139" s="345">
        <v>128</v>
      </c>
      <c r="D139" s="149">
        <v>121200</v>
      </c>
      <c r="E139" s="149">
        <v>198480</v>
      </c>
      <c r="F139" s="148">
        <f t="shared" si="1"/>
        <v>163.76237623762376</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26170159</v>
      </c>
      <c r="E141" s="147">
        <f>E142+E146</f>
        <v>27068499</v>
      </c>
      <c r="F141" s="150">
        <f t="shared" si="1"/>
        <v>103.43268835317355</v>
      </c>
    </row>
    <row r="142" spans="1:6" s="8" customFormat="1" ht="24" x14ac:dyDescent="0.2">
      <c r="A142" s="145">
        <v>671</v>
      </c>
      <c r="B142" s="154" t="s">
        <v>1672</v>
      </c>
      <c r="C142" s="345">
        <v>131</v>
      </c>
      <c r="D142" s="147">
        <f>SUM(D143:D145)</f>
        <v>26170159</v>
      </c>
      <c r="E142" s="147">
        <f>SUM(E143:E145)</f>
        <v>27068499</v>
      </c>
      <c r="F142" s="150">
        <f t="shared" ref="F142:F205" si="2">IF(D142&lt;&gt;0,IF(E142/D142&gt;=100,"&gt;&gt;100",E142/D142*100),"-")</f>
        <v>103.43268835317355</v>
      </c>
    </row>
    <row r="143" spans="1:6" s="8" customFormat="1" x14ac:dyDescent="0.2">
      <c r="A143" s="145">
        <v>6711</v>
      </c>
      <c r="B143" s="146" t="s">
        <v>3582</v>
      </c>
      <c r="C143" s="345">
        <v>132</v>
      </c>
      <c r="D143" s="149">
        <v>26170159</v>
      </c>
      <c r="E143" s="149">
        <v>27068499</v>
      </c>
      <c r="F143" s="148">
        <f t="shared" si="2"/>
        <v>103.43268835317355</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1921</v>
      </c>
      <c r="E147" s="147">
        <f>E148+E158</f>
        <v>13967</v>
      </c>
      <c r="F147" s="150">
        <f t="shared" si="2"/>
        <v>727.06923477355542</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1921</v>
      </c>
      <c r="E158" s="149">
        <v>13967</v>
      </c>
      <c r="F158" s="148">
        <f t="shared" si="2"/>
        <v>727.06923477355542</v>
      </c>
    </row>
    <row r="159" spans="1:6" s="8" customFormat="1" x14ac:dyDescent="0.2">
      <c r="A159" s="145">
        <v>3</v>
      </c>
      <c r="B159" s="146" t="s">
        <v>430</v>
      </c>
      <c r="C159" s="345">
        <v>148</v>
      </c>
      <c r="D159" s="147">
        <f>D160+D171+D204+D223+D232+D257+D268</f>
        <v>36370127</v>
      </c>
      <c r="E159" s="147">
        <f>E160+E171+E204+E223+E232+E257+E268</f>
        <v>41530539</v>
      </c>
      <c r="F159" s="150">
        <f t="shared" si="2"/>
        <v>114.18860044123574</v>
      </c>
    </row>
    <row r="160" spans="1:6" s="8" customFormat="1" x14ac:dyDescent="0.2">
      <c r="A160" s="145">
        <v>31</v>
      </c>
      <c r="B160" s="146" t="s">
        <v>431</v>
      </c>
      <c r="C160" s="345">
        <v>149</v>
      </c>
      <c r="D160" s="147">
        <f>D161+D166+D167</f>
        <v>24378188</v>
      </c>
      <c r="E160" s="147">
        <f>E161+E166+E167</f>
        <v>26126392</v>
      </c>
      <c r="F160" s="150">
        <f t="shared" si="2"/>
        <v>107.17118105742725</v>
      </c>
    </row>
    <row r="161" spans="1:6" s="8" customFormat="1" x14ac:dyDescent="0.2">
      <c r="A161" s="145">
        <v>311</v>
      </c>
      <c r="B161" s="146" t="s">
        <v>432</v>
      </c>
      <c r="C161" s="345">
        <v>150</v>
      </c>
      <c r="D161" s="147">
        <f>SUM(D162:D165)</f>
        <v>20262839</v>
      </c>
      <c r="E161" s="147">
        <f>SUM(E162:E165)</f>
        <v>21737539</v>
      </c>
      <c r="F161" s="150">
        <f t="shared" si="2"/>
        <v>107.27785479616159</v>
      </c>
    </row>
    <row r="162" spans="1:6" s="8" customFormat="1" x14ac:dyDescent="0.2">
      <c r="A162" s="145">
        <v>3111</v>
      </c>
      <c r="B162" s="146" t="s">
        <v>385</v>
      </c>
      <c r="C162" s="345">
        <v>151</v>
      </c>
      <c r="D162" s="149">
        <v>20259730</v>
      </c>
      <c r="E162" s="149">
        <v>21698458</v>
      </c>
      <c r="F162" s="148">
        <f t="shared" si="2"/>
        <v>107.10141744238449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3109</v>
      </c>
      <c r="E164" s="149">
        <v>39081</v>
      </c>
      <c r="F164" s="148">
        <f t="shared" si="2"/>
        <v>1257.0279832743647</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628387</v>
      </c>
      <c r="E166" s="149">
        <v>648715</v>
      </c>
      <c r="F166" s="148">
        <f t="shared" si="2"/>
        <v>103.23494916349321</v>
      </c>
    </row>
    <row r="167" spans="1:6" s="8" customFormat="1" x14ac:dyDescent="0.2">
      <c r="A167" s="145">
        <v>313</v>
      </c>
      <c r="B167" s="146" t="s">
        <v>2853</v>
      </c>
      <c r="C167" s="345">
        <v>156</v>
      </c>
      <c r="D167" s="147">
        <f>SUM(D168:D170)</f>
        <v>3486962</v>
      </c>
      <c r="E167" s="147">
        <f>SUM(E168:E170)</f>
        <v>3740138</v>
      </c>
      <c r="F167" s="150">
        <f t="shared" si="2"/>
        <v>107.26064694711329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3142494</v>
      </c>
      <c r="E169" s="149">
        <v>3370840</v>
      </c>
      <c r="F169" s="148">
        <f t="shared" si="2"/>
        <v>107.26639414426886</v>
      </c>
    </row>
    <row r="170" spans="1:6" s="8" customFormat="1" x14ac:dyDescent="0.2">
      <c r="A170" s="145">
        <v>3133</v>
      </c>
      <c r="B170" s="146" t="s">
        <v>264</v>
      </c>
      <c r="C170" s="345">
        <v>159</v>
      </c>
      <c r="D170" s="149">
        <v>344468</v>
      </c>
      <c r="E170" s="149">
        <v>369298</v>
      </c>
      <c r="F170" s="148">
        <f t="shared" si="2"/>
        <v>107.20821672840437</v>
      </c>
    </row>
    <row r="171" spans="1:6" s="8" customFormat="1" x14ac:dyDescent="0.2">
      <c r="A171" s="145">
        <v>32</v>
      </c>
      <c r="B171" s="146" t="s">
        <v>433</v>
      </c>
      <c r="C171" s="345">
        <v>160</v>
      </c>
      <c r="D171" s="147">
        <f>D172+D177+D185+D195+D196</f>
        <v>11567934</v>
      </c>
      <c r="E171" s="147">
        <f>E172+E177+E185+E195+E196</f>
        <v>15203634</v>
      </c>
      <c r="F171" s="150">
        <f t="shared" si="2"/>
        <v>131.42912122423937</v>
      </c>
    </row>
    <row r="172" spans="1:6" s="8" customFormat="1" x14ac:dyDescent="0.2">
      <c r="A172" s="145">
        <v>321</v>
      </c>
      <c r="B172" s="146" t="s">
        <v>3359</v>
      </c>
      <c r="C172" s="345">
        <v>161</v>
      </c>
      <c r="D172" s="147">
        <f>SUM(D173:D176)</f>
        <v>1659240</v>
      </c>
      <c r="E172" s="147">
        <f>SUM(E173:E176)</f>
        <v>1598458</v>
      </c>
      <c r="F172" s="150">
        <f t="shared" si="2"/>
        <v>96.33675658735325</v>
      </c>
    </row>
    <row r="173" spans="1:6" s="8" customFormat="1" x14ac:dyDescent="0.2">
      <c r="A173" s="145">
        <v>3211</v>
      </c>
      <c r="B173" s="146" t="s">
        <v>3243</v>
      </c>
      <c r="C173" s="345">
        <v>162</v>
      </c>
      <c r="D173" s="149">
        <v>857694</v>
      </c>
      <c r="E173" s="149">
        <v>779407</v>
      </c>
      <c r="F173" s="148">
        <f t="shared" si="2"/>
        <v>90.87238572264701</v>
      </c>
    </row>
    <row r="174" spans="1:6" s="8" customFormat="1" x14ac:dyDescent="0.2">
      <c r="A174" s="145">
        <v>3212</v>
      </c>
      <c r="B174" s="146" t="s">
        <v>108</v>
      </c>
      <c r="C174" s="345">
        <v>163</v>
      </c>
      <c r="D174" s="149">
        <v>238200</v>
      </c>
      <c r="E174" s="149">
        <v>319836</v>
      </c>
      <c r="F174" s="148">
        <f t="shared" si="2"/>
        <v>134.27204030226702</v>
      </c>
    </row>
    <row r="175" spans="1:6" s="8" customFormat="1" x14ac:dyDescent="0.2">
      <c r="A175" s="145">
        <v>3213</v>
      </c>
      <c r="B175" s="146" t="s">
        <v>2999</v>
      </c>
      <c r="C175" s="345">
        <v>164</v>
      </c>
      <c r="D175" s="149">
        <v>194410</v>
      </c>
      <c r="E175" s="149">
        <v>193199</v>
      </c>
      <c r="F175" s="148">
        <f t="shared" si="2"/>
        <v>99.377089655881903</v>
      </c>
    </row>
    <row r="176" spans="1:6" s="8" customFormat="1" x14ac:dyDescent="0.2">
      <c r="A176" s="145">
        <v>3214</v>
      </c>
      <c r="B176" s="146" t="s">
        <v>2998</v>
      </c>
      <c r="C176" s="345">
        <v>165</v>
      </c>
      <c r="D176" s="149">
        <v>368936</v>
      </c>
      <c r="E176" s="149">
        <v>306016</v>
      </c>
      <c r="F176" s="148">
        <f t="shared" si="2"/>
        <v>82.945551531973024</v>
      </c>
    </row>
    <row r="177" spans="1:6" s="8" customFormat="1" x14ac:dyDescent="0.2">
      <c r="A177" s="145">
        <v>322</v>
      </c>
      <c r="B177" s="146" t="s">
        <v>3360</v>
      </c>
      <c r="C177" s="345">
        <v>166</v>
      </c>
      <c r="D177" s="147">
        <f>SUM(D178:D184)</f>
        <v>1222263</v>
      </c>
      <c r="E177" s="147">
        <f>SUM(E178:E184)</f>
        <v>1338350</v>
      </c>
      <c r="F177" s="150">
        <f t="shared" si="2"/>
        <v>109.49771039457138</v>
      </c>
    </row>
    <row r="178" spans="1:6" s="8" customFormat="1" x14ac:dyDescent="0.2">
      <c r="A178" s="145">
        <v>3221</v>
      </c>
      <c r="B178" s="146" t="s">
        <v>3000</v>
      </c>
      <c r="C178" s="345">
        <v>167</v>
      </c>
      <c r="D178" s="149">
        <v>348382</v>
      </c>
      <c r="E178" s="149">
        <v>415871</v>
      </c>
      <c r="F178" s="148">
        <f t="shared" si="2"/>
        <v>119.3721259996211</v>
      </c>
    </row>
    <row r="179" spans="1:6" s="8" customFormat="1" x14ac:dyDescent="0.2">
      <c r="A179" s="145">
        <v>3222</v>
      </c>
      <c r="B179" s="146" t="s">
        <v>3001</v>
      </c>
      <c r="C179" s="345">
        <v>168</v>
      </c>
      <c r="D179" s="149">
        <v>13078</v>
      </c>
      <c r="E179" s="149">
        <v>15183</v>
      </c>
      <c r="F179" s="148">
        <f t="shared" si="2"/>
        <v>116.09573329255238</v>
      </c>
    </row>
    <row r="180" spans="1:6" s="8" customFormat="1" x14ac:dyDescent="0.2">
      <c r="A180" s="145">
        <v>3223</v>
      </c>
      <c r="B180" s="146" t="s">
        <v>3002</v>
      </c>
      <c r="C180" s="345">
        <v>169</v>
      </c>
      <c r="D180" s="149">
        <v>517765</v>
      </c>
      <c r="E180" s="149">
        <v>568471</v>
      </c>
      <c r="F180" s="148">
        <f t="shared" si="2"/>
        <v>109.79324597066235</v>
      </c>
    </row>
    <row r="181" spans="1:6" s="8" customFormat="1" x14ac:dyDescent="0.2">
      <c r="A181" s="145">
        <v>3224</v>
      </c>
      <c r="B181" s="146" t="s">
        <v>2236</v>
      </c>
      <c r="C181" s="345">
        <v>170</v>
      </c>
      <c r="D181" s="149">
        <v>107552</v>
      </c>
      <c r="E181" s="149">
        <v>173013</v>
      </c>
      <c r="F181" s="148">
        <f t="shared" si="2"/>
        <v>160.86451204998514</v>
      </c>
    </row>
    <row r="182" spans="1:6" s="8" customFormat="1" x14ac:dyDescent="0.2">
      <c r="A182" s="145">
        <v>3225</v>
      </c>
      <c r="B182" s="146" t="s">
        <v>504</v>
      </c>
      <c r="C182" s="345">
        <v>171</v>
      </c>
      <c r="D182" s="149">
        <v>230633</v>
      </c>
      <c r="E182" s="149">
        <v>160211</v>
      </c>
      <c r="F182" s="148">
        <f t="shared" si="2"/>
        <v>69.465774628955955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4853</v>
      </c>
      <c r="E184" s="149">
        <v>5601</v>
      </c>
      <c r="F184" s="148">
        <f t="shared" si="2"/>
        <v>115.41314650731506</v>
      </c>
    </row>
    <row r="185" spans="1:6" s="8" customFormat="1" x14ac:dyDescent="0.2">
      <c r="A185" s="145">
        <v>323</v>
      </c>
      <c r="B185" s="146" t="s">
        <v>2312</v>
      </c>
      <c r="C185" s="345">
        <v>174</v>
      </c>
      <c r="D185" s="147">
        <f>SUM(D186:D194)</f>
        <v>7388923</v>
      </c>
      <c r="E185" s="147">
        <f>SUM(E186:E194)</f>
        <v>10418003</v>
      </c>
      <c r="F185" s="150">
        <f t="shared" si="2"/>
        <v>140.99487841462147</v>
      </c>
    </row>
    <row r="186" spans="1:6" s="8" customFormat="1" x14ac:dyDescent="0.2">
      <c r="A186" s="145">
        <v>3231</v>
      </c>
      <c r="B186" s="146" t="s">
        <v>855</v>
      </c>
      <c r="C186" s="345">
        <v>175</v>
      </c>
      <c r="D186" s="149">
        <v>107086</v>
      </c>
      <c r="E186" s="149">
        <v>141483</v>
      </c>
      <c r="F186" s="148">
        <f t="shared" si="2"/>
        <v>132.12091216405506</v>
      </c>
    </row>
    <row r="187" spans="1:6" s="8" customFormat="1" x14ac:dyDescent="0.2">
      <c r="A187" s="145">
        <v>3232</v>
      </c>
      <c r="B187" s="146" t="s">
        <v>3870</v>
      </c>
      <c r="C187" s="345">
        <v>176</v>
      </c>
      <c r="D187" s="149">
        <v>323291</v>
      </c>
      <c r="E187" s="149">
        <v>213797</v>
      </c>
      <c r="F187" s="148">
        <f t="shared" si="2"/>
        <v>66.131441951678198</v>
      </c>
    </row>
    <row r="188" spans="1:6" s="8" customFormat="1" x14ac:dyDescent="0.2">
      <c r="A188" s="145">
        <v>3233</v>
      </c>
      <c r="B188" s="146" t="s">
        <v>3871</v>
      </c>
      <c r="C188" s="345">
        <v>177</v>
      </c>
      <c r="D188" s="149">
        <v>54694</v>
      </c>
      <c r="E188" s="149">
        <v>72627</v>
      </c>
      <c r="F188" s="148">
        <f t="shared" si="2"/>
        <v>132.78787435550515</v>
      </c>
    </row>
    <row r="189" spans="1:6" s="8" customFormat="1" x14ac:dyDescent="0.2">
      <c r="A189" s="145">
        <v>3234</v>
      </c>
      <c r="B189" s="146" t="s">
        <v>3872</v>
      </c>
      <c r="C189" s="345">
        <v>178</v>
      </c>
      <c r="D189" s="149">
        <v>177066</v>
      </c>
      <c r="E189" s="149">
        <v>176663</v>
      </c>
      <c r="F189" s="148">
        <f t="shared" si="2"/>
        <v>99.772401251510729</v>
      </c>
    </row>
    <row r="190" spans="1:6" s="8" customFormat="1" x14ac:dyDescent="0.2">
      <c r="A190" s="145">
        <v>3235</v>
      </c>
      <c r="B190" s="146" t="s">
        <v>3873</v>
      </c>
      <c r="C190" s="345">
        <v>179</v>
      </c>
      <c r="D190" s="149">
        <v>192669</v>
      </c>
      <c r="E190" s="149">
        <v>223504</v>
      </c>
      <c r="F190" s="148">
        <f t="shared" si="2"/>
        <v>116.00413143785455</v>
      </c>
    </row>
    <row r="191" spans="1:6" s="8" customFormat="1" x14ac:dyDescent="0.2">
      <c r="A191" s="145">
        <v>3236</v>
      </c>
      <c r="B191" s="146" t="s">
        <v>3874</v>
      </c>
      <c r="C191" s="345">
        <v>180</v>
      </c>
      <c r="D191" s="149">
        <v>15725</v>
      </c>
      <c r="E191" s="149">
        <v>14325</v>
      </c>
      <c r="F191" s="148">
        <f t="shared" si="2"/>
        <v>91.096979332273449</v>
      </c>
    </row>
    <row r="192" spans="1:6" s="8" customFormat="1" x14ac:dyDescent="0.2">
      <c r="A192" s="145">
        <v>3237</v>
      </c>
      <c r="B192" s="146" t="s">
        <v>3875</v>
      </c>
      <c r="C192" s="345">
        <v>181</v>
      </c>
      <c r="D192" s="149">
        <v>6155857</v>
      </c>
      <c r="E192" s="149">
        <v>8841970</v>
      </c>
      <c r="F192" s="148">
        <f t="shared" si="2"/>
        <v>143.63507794284368</v>
      </c>
    </row>
    <row r="193" spans="1:6" s="8" customFormat="1" x14ac:dyDescent="0.2">
      <c r="A193" s="145">
        <v>3238</v>
      </c>
      <c r="B193" s="146" t="s">
        <v>702</v>
      </c>
      <c r="C193" s="345">
        <v>182</v>
      </c>
      <c r="D193" s="149">
        <v>82238</v>
      </c>
      <c r="E193" s="149">
        <v>92942</v>
      </c>
      <c r="F193" s="148">
        <f t="shared" si="2"/>
        <v>113.01588073639923</v>
      </c>
    </row>
    <row r="194" spans="1:6" s="8" customFormat="1" x14ac:dyDescent="0.2">
      <c r="A194" s="145">
        <v>3239</v>
      </c>
      <c r="B194" s="146" t="s">
        <v>703</v>
      </c>
      <c r="C194" s="345">
        <v>183</v>
      </c>
      <c r="D194" s="149">
        <v>280297</v>
      </c>
      <c r="E194" s="149">
        <v>640692</v>
      </c>
      <c r="F194" s="148">
        <f t="shared" si="2"/>
        <v>228.57611747539218</v>
      </c>
    </row>
    <row r="195" spans="1:6" s="8" customFormat="1" x14ac:dyDescent="0.2">
      <c r="A195" s="145">
        <v>324</v>
      </c>
      <c r="B195" s="146" t="s">
        <v>3584</v>
      </c>
      <c r="C195" s="345">
        <v>184</v>
      </c>
      <c r="D195" s="149">
        <v>233093</v>
      </c>
      <c r="E195" s="149">
        <v>292750</v>
      </c>
      <c r="F195" s="148">
        <f t="shared" si="2"/>
        <v>125.59364717087172</v>
      </c>
    </row>
    <row r="196" spans="1:6" s="8" customFormat="1" x14ac:dyDescent="0.2">
      <c r="A196" s="145">
        <v>329</v>
      </c>
      <c r="B196" s="146" t="s">
        <v>434</v>
      </c>
      <c r="C196" s="345">
        <v>185</v>
      </c>
      <c r="D196" s="147">
        <f>SUM(D197:D203)</f>
        <v>1064415</v>
      </c>
      <c r="E196" s="147">
        <f>SUM(E197:E203)</f>
        <v>1556073</v>
      </c>
      <c r="F196" s="150">
        <f t="shared" si="2"/>
        <v>146.1904426375051</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35544</v>
      </c>
      <c r="E198" s="149">
        <v>38695</v>
      </c>
      <c r="F198" s="148">
        <f t="shared" si="2"/>
        <v>108.86506864731038</v>
      </c>
    </row>
    <row r="199" spans="1:6" s="8" customFormat="1" x14ac:dyDescent="0.2">
      <c r="A199" s="145">
        <v>3293</v>
      </c>
      <c r="B199" s="146" t="s">
        <v>1967</v>
      </c>
      <c r="C199" s="345">
        <v>188</v>
      </c>
      <c r="D199" s="149">
        <v>269799</v>
      </c>
      <c r="E199" s="149">
        <v>258681</v>
      </c>
      <c r="F199" s="148">
        <f t="shared" si="2"/>
        <v>95.879154481669687</v>
      </c>
    </row>
    <row r="200" spans="1:6" s="8" customFormat="1" x14ac:dyDescent="0.2">
      <c r="A200" s="145">
        <v>3294</v>
      </c>
      <c r="B200" s="146" t="s">
        <v>2313</v>
      </c>
      <c r="C200" s="345">
        <v>189</v>
      </c>
      <c r="D200" s="149">
        <v>132931</v>
      </c>
      <c r="E200" s="149">
        <v>140118</v>
      </c>
      <c r="F200" s="148">
        <f t="shared" si="2"/>
        <v>105.40656430779877</v>
      </c>
    </row>
    <row r="201" spans="1:6" s="8" customFormat="1" x14ac:dyDescent="0.2">
      <c r="A201" s="145">
        <v>3295</v>
      </c>
      <c r="B201" s="146" t="s">
        <v>3585</v>
      </c>
      <c r="C201" s="345">
        <v>190</v>
      </c>
      <c r="D201" s="149">
        <v>69298</v>
      </c>
      <c r="E201" s="149">
        <v>73552</v>
      </c>
      <c r="F201" s="148">
        <f t="shared" si="2"/>
        <v>106.1387053017403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556843</v>
      </c>
      <c r="E203" s="149">
        <v>1045027</v>
      </c>
      <c r="F203" s="148">
        <f t="shared" si="2"/>
        <v>187.66995364941286</v>
      </c>
    </row>
    <row r="204" spans="1:6" s="8" customFormat="1" x14ac:dyDescent="0.2">
      <c r="A204" s="145">
        <v>34</v>
      </c>
      <c r="B204" s="151" t="s">
        <v>435</v>
      </c>
      <c r="C204" s="345">
        <v>193</v>
      </c>
      <c r="D204" s="147">
        <f>D205+D210+D218</f>
        <v>64694</v>
      </c>
      <c r="E204" s="147">
        <f>E205+E210+E218</f>
        <v>73013</v>
      </c>
      <c r="F204" s="150">
        <f t="shared" si="2"/>
        <v>112.85899774322195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64694</v>
      </c>
      <c r="E218" s="147">
        <f>SUM(E219:E222)</f>
        <v>73013</v>
      </c>
      <c r="F218" s="150">
        <f t="shared" si="3"/>
        <v>112.85899774322195</v>
      </c>
    </row>
    <row r="219" spans="1:6" s="8" customFormat="1" x14ac:dyDescent="0.2">
      <c r="A219" s="145">
        <v>3431</v>
      </c>
      <c r="B219" s="151" t="s">
        <v>3587</v>
      </c>
      <c r="C219" s="345">
        <v>208</v>
      </c>
      <c r="D219" s="149">
        <v>59582</v>
      </c>
      <c r="E219" s="149">
        <v>64865</v>
      </c>
      <c r="F219" s="148">
        <f t="shared" si="3"/>
        <v>108.86677184384546</v>
      </c>
    </row>
    <row r="220" spans="1:6" s="8" customFormat="1" x14ac:dyDescent="0.2">
      <c r="A220" s="145">
        <v>3432</v>
      </c>
      <c r="B220" s="146" t="s">
        <v>75</v>
      </c>
      <c r="C220" s="345">
        <v>209</v>
      </c>
      <c r="D220" s="149">
        <v>5111</v>
      </c>
      <c r="E220" s="149">
        <v>8147</v>
      </c>
      <c r="F220" s="148">
        <f t="shared" si="3"/>
        <v>159.40129133242027</v>
      </c>
    </row>
    <row r="221" spans="1:6" s="8" customFormat="1" x14ac:dyDescent="0.2">
      <c r="A221" s="145">
        <v>3433</v>
      </c>
      <c r="B221" s="146" t="s">
        <v>1860</v>
      </c>
      <c r="C221" s="345">
        <v>210</v>
      </c>
      <c r="D221" s="149">
        <v>1</v>
      </c>
      <c r="E221" s="149">
        <v>1</v>
      </c>
      <c r="F221" s="148">
        <f t="shared" si="3"/>
        <v>100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5849</v>
      </c>
      <c r="E223" s="147">
        <f>E224+E227+E231</f>
        <v>0</v>
      </c>
      <c r="F223" s="150">
        <f t="shared" si="3"/>
        <v>0</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v>5849</v>
      </c>
      <c r="E231" s="149"/>
      <c r="F231" s="148"/>
    </row>
    <row r="232" spans="1:6" s="8" customFormat="1" ht="24" x14ac:dyDescent="0.2">
      <c r="A232" s="145">
        <v>36</v>
      </c>
      <c r="B232" s="146" t="s">
        <v>1673</v>
      </c>
      <c r="C232" s="345">
        <v>221</v>
      </c>
      <c r="D232" s="147">
        <f>D233+D236+D239+D242+D245+D249+D252</f>
        <v>60215</v>
      </c>
      <c r="E232" s="147">
        <f>E233+E236+E239+E242+E245+E249+E252</f>
        <v>0</v>
      </c>
      <c r="F232" s="150">
        <f t="shared" si="3"/>
        <v>0</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60215</v>
      </c>
      <c r="E249" s="147">
        <f>SUM(E250:E251)</f>
        <v>0</v>
      </c>
      <c r="F249" s="150">
        <f t="shared" si="3"/>
        <v>0</v>
      </c>
    </row>
    <row r="250" spans="1:6" s="8" customFormat="1" x14ac:dyDescent="0.2">
      <c r="A250" s="145" t="s">
        <v>2718</v>
      </c>
      <c r="B250" s="146" t="s">
        <v>2719</v>
      </c>
      <c r="C250" s="345">
        <v>239</v>
      </c>
      <c r="D250" s="149">
        <v>60215</v>
      </c>
      <c r="E250" s="149"/>
      <c r="F250" s="148">
        <f t="shared" si="3"/>
        <v>0</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86809</v>
      </c>
      <c r="E257" s="147">
        <f>E258+E264</f>
        <v>120000</v>
      </c>
      <c r="F257" s="150">
        <f t="shared" si="3"/>
        <v>138.23451485445057</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86809</v>
      </c>
      <c r="E264" s="147">
        <f>SUM(E265:E267)</f>
        <v>120000</v>
      </c>
      <c r="F264" s="150">
        <f t="shared" si="3"/>
        <v>138.23451485445057</v>
      </c>
    </row>
    <row r="265" spans="1:6" s="8" customFormat="1" x14ac:dyDescent="0.2">
      <c r="A265" s="145">
        <v>3721</v>
      </c>
      <c r="B265" s="146" t="s">
        <v>1066</v>
      </c>
      <c r="C265" s="345">
        <v>254</v>
      </c>
      <c r="D265" s="149">
        <v>86809</v>
      </c>
      <c r="E265" s="149">
        <v>120000</v>
      </c>
      <c r="F265" s="148">
        <f t="shared" si="3"/>
        <v>138.23451485445057</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206438</v>
      </c>
      <c r="E268" s="147">
        <f>E269+E273+E277+E283</f>
        <v>7500</v>
      </c>
      <c r="F268" s="150">
        <f t="shared" si="3"/>
        <v>3.633052054369835</v>
      </c>
    </row>
    <row r="269" spans="1:6" s="8" customFormat="1" x14ac:dyDescent="0.2">
      <c r="A269" s="145">
        <v>381</v>
      </c>
      <c r="B269" s="146" t="s">
        <v>1549</v>
      </c>
      <c r="C269" s="345">
        <v>258</v>
      </c>
      <c r="D269" s="147">
        <f>SUM(D270:D272)</f>
        <v>206438</v>
      </c>
      <c r="E269" s="147">
        <f>SUM(E270:E272)</f>
        <v>7500</v>
      </c>
      <c r="F269" s="150">
        <f t="shared" si="3"/>
        <v>3.633052054369835</v>
      </c>
    </row>
    <row r="270" spans="1:6" s="8" customFormat="1" x14ac:dyDescent="0.2">
      <c r="A270" s="145">
        <v>3811</v>
      </c>
      <c r="B270" s="146" t="s">
        <v>4127</v>
      </c>
      <c r="C270" s="345">
        <v>259</v>
      </c>
      <c r="D270" s="149">
        <v>11900</v>
      </c>
      <c r="E270" s="149">
        <v>7500</v>
      </c>
      <c r="F270" s="148">
        <f t="shared" ref="F270:F299" si="4">IF(D270&lt;&gt;0,IF(E270/D270&gt;=100,"&gt;&gt;100",E270/D270*100),"-")</f>
        <v>63.02521008403361</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v>194538</v>
      </c>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36370127</v>
      </c>
      <c r="E292" s="147">
        <f>E159-E290+E291</f>
        <v>41530539</v>
      </c>
      <c r="F292" s="150">
        <f t="shared" si="4"/>
        <v>114.18860044123574</v>
      </c>
    </row>
    <row r="293" spans="1:6" s="8" customFormat="1" x14ac:dyDescent="0.2">
      <c r="A293" s="145" t="s">
        <v>1215</v>
      </c>
      <c r="B293" s="146" t="s">
        <v>3441</v>
      </c>
      <c r="C293" s="345">
        <v>282</v>
      </c>
      <c r="D293" s="147">
        <f>IF(D12&gt;=D292,D12-D292,0)</f>
        <v>1664944</v>
      </c>
      <c r="E293" s="147">
        <f>IF(E12&gt;=E292,E12-E292,0)</f>
        <v>372065</v>
      </c>
      <c r="F293" s="150">
        <f t="shared" si="4"/>
        <v>22.346997856984981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1440923</v>
      </c>
      <c r="E295" s="149">
        <v>2185634</v>
      </c>
      <c r="F295" s="148">
        <f t="shared" si="4"/>
        <v>151.68291435420213</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1937326</v>
      </c>
      <c r="E297" s="149">
        <v>2393632</v>
      </c>
      <c r="F297" s="148">
        <f t="shared" si="4"/>
        <v>123.5533926659736</v>
      </c>
    </row>
    <row r="298" spans="1:6" s="8" customFormat="1" x14ac:dyDescent="0.2">
      <c r="A298" s="145">
        <v>9661</v>
      </c>
      <c r="B298" s="146" t="s">
        <v>2651</v>
      </c>
      <c r="C298" s="345">
        <v>287</v>
      </c>
      <c r="D298" s="149">
        <v>1937326</v>
      </c>
      <c r="E298" s="149">
        <v>2393632</v>
      </c>
      <c r="F298" s="148">
        <f t="shared" si="4"/>
        <v>123.5533926659736</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4911</v>
      </c>
      <c r="E301" s="147">
        <f>E302+E314+E347+E351</f>
        <v>3343</v>
      </c>
      <c r="F301" s="150">
        <f t="shared" ref="F301:F364" si="5">IF(D301&lt;&gt;0,IF(E301/D301&gt;=100,"&gt;&gt;100",E301/D301*100),"-")</f>
        <v>68.071675829769902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4911</v>
      </c>
      <c r="E314" s="147">
        <f>E315+E320+E329+E334+E339+E342</f>
        <v>3343</v>
      </c>
      <c r="F314" s="150">
        <f t="shared" si="5"/>
        <v>68.071675829769902</v>
      </c>
    </row>
    <row r="315" spans="1:6" s="8" customFormat="1" x14ac:dyDescent="0.2">
      <c r="A315" s="145">
        <v>721</v>
      </c>
      <c r="B315" s="146" t="s">
        <v>3242</v>
      </c>
      <c r="C315" s="345">
        <v>303</v>
      </c>
      <c r="D315" s="147">
        <f>SUM(D316:D319)</f>
        <v>4911</v>
      </c>
      <c r="E315" s="147">
        <f>SUM(E316:E319)</f>
        <v>3343</v>
      </c>
      <c r="F315" s="150">
        <f t="shared" si="5"/>
        <v>68.071675829769902</v>
      </c>
    </row>
    <row r="316" spans="1:6" s="8" customFormat="1" x14ac:dyDescent="0.2">
      <c r="A316" s="145">
        <v>7211</v>
      </c>
      <c r="B316" s="146" t="s">
        <v>382</v>
      </c>
      <c r="C316" s="345">
        <v>304</v>
      </c>
      <c r="D316" s="149">
        <v>4911</v>
      </c>
      <c r="E316" s="149">
        <v>3343</v>
      </c>
      <c r="F316" s="148">
        <f t="shared" si="5"/>
        <v>68.071675829769902</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925144</v>
      </c>
      <c r="E353" s="147">
        <f>E354+E366+E399+E403+E405</f>
        <v>876684</v>
      </c>
      <c r="F353" s="150">
        <f t="shared" si="5"/>
        <v>94.761896526378592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925144</v>
      </c>
      <c r="E366" s="147">
        <f>E367+E372+E381+E386+E391+E394</f>
        <v>876684</v>
      </c>
      <c r="F366" s="150">
        <f t="shared" si="6"/>
        <v>94.761896526378592</v>
      </c>
    </row>
    <row r="367" spans="1:6" s="8" customFormat="1" x14ac:dyDescent="0.2">
      <c r="A367" s="145">
        <v>421</v>
      </c>
      <c r="B367" s="146" t="s">
        <v>1980</v>
      </c>
      <c r="C367" s="345">
        <v>355</v>
      </c>
      <c r="D367" s="147">
        <f>SUM(D368:D371)</f>
        <v>0</v>
      </c>
      <c r="E367" s="147">
        <f>SUM(E368:E371)</f>
        <v>49375</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v>49375</v>
      </c>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811672</v>
      </c>
      <c r="E372" s="147">
        <f>SUM(E373:E380)</f>
        <v>749796</v>
      </c>
      <c r="F372" s="150">
        <f t="shared" si="6"/>
        <v>92.376723602637526</v>
      </c>
    </row>
    <row r="373" spans="1:6" s="8" customFormat="1" x14ac:dyDescent="0.2">
      <c r="A373" s="145">
        <v>4221</v>
      </c>
      <c r="B373" s="146" t="s">
        <v>3941</v>
      </c>
      <c r="C373" s="345">
        <v>361</v>
      </c>
      <c r="D373" s="149">
        <v>286801</v>
      </c>
      <c r="E373" s="149">
        <v>231276</v>
      </c>
      <c r="F373" s="148">
        <f t="shared" si="6"/>
        <v>80.639886192865447</v>
      </c>
    </row>
    <row r="374" spans="1:6" s="8" customFormat="1" x14ac:dyDescent="0.2">
      <c r="A374" s="145">
        <v>4222</v>
      </c>
      <c r="B374" s="146" t="s">
        <v>3965</v>
      </c>
      <c r="C374" s="345">
        <v>362</v>
      </c>
      <c r="D374" s="149">
        <v>5425</v>
      </c>
      <c r="E374" s="149">
        <v>10200</v>
      </c>
      <c r="F374" s="148">
        <f t="shared" si="6"/>
        <v>188.0184331797235</v>
      </c>
    </row>
    <row r="375" spans="1:6" s="8" customFormat="1" x14ac:dyDescent="0.2">
      <c r="A375" s="145">
        <v>4223</v>
      </c>
      <c r="B375" s="146" t="s">
        <v>3943</v>
      </c>
      <c r="C375" s="345">
        <v>363</v>
      </c>
      <c r="D375" s="149">
        <v>44250</v>
      </c>
      <c r="E375" s="149">
        <v>7080</v>
      </c>
      <c r="F375" s="148">
        <f t="shared" si="6"/>
        <v>16</v>
      </c>
    </row>
    <row r="376" spans="1:6" s="8" customFormat="1" x14ac:dyDescent="0.2">
      <c r="A376" s="145">
        <v>4224</v>
      </c>
      <c r="B376" s="146" t="s">
        <v>3944</v>
      </c>
      <c r="C376" s="345">
        <v>364</v>
      </c>
      <c r="D376" s="149">
        <v>350113</v>
      </c>
      <c r="E376" s="149">
        <v>370315</v>
      </c>
      <c r="F376" s="148">
        <f t="shared" si="6"/>
        <v>105.77013707003167</v>
      </c>
    </row>
    <row r="377" spans="1:6" s="8" customFormat="1" x14ac:dyDescent="0.2">
      <c r="A377" s="145">
        <v>4225</v>
      </c>
      <c r="B377" s="146" t="s">
        <v>3945</v>
      </c>
      <c r="C377" s="345">
        <v>365</v>
      </c>
      <c r="D377" s="149">
        <v>125083</v>
      </c>
      <c r="E377" s="149">
        <v>118543</v>
      </c>
      <c r="F377" s="148">
        <f t="shared" si="6"/>
        <v>94.771471742762799</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v>12382</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21424</v>
      </c>
      <c r="E386" s="147">
        <f>SUM(E387:E390)</f>
        <v>19901</v>
      </c>
      <c r="F386" s="150">
        <f t="shared" si="6"/>
        <v>92.891150112023908</v>
      </c>
    </row>
    <row r="387" spans="1:6" s="8" customFormat="1" x14ac:dyDescent="0.2">
      <c r="A387" s="145">
        <v>4241</v>
      </c>
      <c r="B387" s="146" t="s">
        <v>2886</v>
      </c>
      <c r="C387" s="345">
        <v>375</v>
      </c>
      <c r="D387" s="149">
        <v>21424</v>
      </c>
      <c r="E387" s="149">
        <v>19901</v>
      </c>
      <c r="F387" s="148">
        <f t="shared" si="6"/>
        <v>92.891150112023908</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92048</v>
      </c>
      <c r="E394" s="147">
        <f>SUM(E395:E398)</f>
        <v>57612</v>
      </c>
      <c r="F394" s="150">
        <f t="shared" si="6"/>
        <v>62.589083956196767</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92048</v>
      </c>
      <c r="E396" s="149">
        <v>57612</v>
      </c>
      <c r="F396" s="148">
        <f t="shared" si="6"/>
        <v>62.589083956196767</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920233</v>
      </c>
      <c r="E411" s="147">
        <f>IF(E353&gt;=E301, E353-E301, 0)</f>
        <v>873341</v>
      </c>
      <c r="F411" s="150">
        <f t="shared" si="6"/>
        <v>94.904334011060243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38039982</v>
      </c>
      <c r="E415" s="147">
        <f>E12+E301</f>
        <v>41905947</v>
      </c>
      <c r="F415" s="150">
        <f t="shared" si="6"/>
        <v>110.16289913070936</v>
      </c>
    </row>
    <row r="416" spans="1:6" s="8" customFormat="1" x14ac:dyDescent="0.2">
      <c r="A416" s="145" t="s">
        <v>1215</v>
      </c>
      <c r="B416" s="146" t="s">
        <v>1993</v>
      </c>
      <c r="C416" s="345">
        <v>404</v>
      </c>
      <c r="D416" s="147">
        <f>D292+D353</f>
        <v>37295271</v>
      </c>
      <c r="E416" s="147">
        <f>E292+E353</f>
        <v>42407223</v>
      </c>
      <c r="F416" s="150">
        <f t="shared" si="6"/>
        <v>113.70670292220157</v>
      </c>
    </row>
    <row r="417" spans="1:6" s="8" customFormat="1" x14ac:dyDescent="0.2">
      <c r="A417" s="145" t="s">
        <v>1215</v>
      </c>
      <c r="B417" s="146" t="s">
        <v>1994</v>
      </c>
      <c r="C417" s="345">
        <v>405</v>
      </c>
      <c r="D417" s="147">
        <f>IF(D415&gt;=D416,D415-D416,0)</f>
        <v>744711</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501276</v>
      </c>
      <c r="F418" s="150" t="str">
        <f t="shared" si="6"/>
        <v>-</v>
      </c>
    </row>
    <row r="419" spans="1:6" s="8" customFormat="1" x14ac:dyDescent="0.2">
      <c r="A419" s="160" t="s">
        <v>1592</v>
      </c>
      <c r="B419" s="151" t="s">
        <v>1996</v>
      </c>
      <c r="C419" s="345">
        <v>407</v>
      </c>
      <c r="D419" s="147">
        <f>IF(D295-D296+D412-D413&gt;=0,D295-D296+D412-D413,0)</f>
        <v>1440923</v>
      </c>
      <c r="E419" s="147">
        <f>IF(E295-E296+E412-E413&gt;=0,E295-E296+E412-E413,0)</f>
        <v>2185634</v>
      </c>
      <c r="F419" s="150">
        <f t="shared" si="6"/>
        <v>151.68291435420213</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1937326</v>
      </c>
      <c r="E421" s="161">
        <f>E297+E414</f>
        <v>2393632</v>
      </c>
      <c r="F421" s="162">
        <f t="shared" si="6"/>
        <v>123.5533926659736</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16928</v>
      </c>
      <c r="E423" s="147">
        <f>E424+E462+E475+E487+E518</f>
        <v>566196</v>
      </c>
      <c r="F423" s="150">
        <f t="shared" ref="F423:F486" si="7">IF(D423&lt;&gt;0,IF(E423/D423&gt;=100,"&gt;&gt;100",E423/D423*100),"-")</f>
        <v>3344.7306238185256</v>
      </c>
    </row>
    <row r="424" spans="1:6" s="8" customFormat="1" ht="24" x14ac:dyDescent="0.2">
      <c r="A424" s="145">
        <v>81</v>
      </c>
      <c r="B424" s="154" t="s">
        <v>2001</v>
      </c>
      <c r="C424" s="345">
        <v>411</v>
      </c>
      <c r="D424" s="147">
        <f>D425+D430+D433+D437+D438+D445+D450+D458</f>
        <v>16928</v>
      </c>
      <c r="E424" s="147">
        <f>E425+E430+E433+E437+E438+E445+E450+E458</f>
        <v>566196</v>
      </c>
      <c r="F424" s="150">
        <f t="shared" si="7"/>
        <v>3344.7306238185256</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16928</v>
      </c>
      <c r="E458" s="147">
        <f>SUM(E459:E461)</f>
        <v>566196</v>
      </c>
      <c r="F458" s="150">
        <f t="shared" si="7"/>
        <v>3344.7306238185256</v>
      </c>
    </row>
    <row r="459" spans="1:6" s="8" customFormat="1" x14ac:dyDescent="0.2">
      <c r="A459" s="145" t="s">
        <v>3285</v>
      </c>
      <c r="B459" s="151" t="s">
        <v>3286</v>
      </c>
      <c r="C459" s="345">
        <v>446</v>
      </c>
      <c r="D459" s="149">
        <v>16928</v>
      </c>
      <c r="E459" s="149">
        <v>417396</v>
      </c>
      <c r="F459" s="148">
        <f t="shared" si="7"/>
        <v>2465.7136105860113</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v>148800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749589</v>
      </c>
      <c r="E531" s="147">
        <f>E532+E570+E583+E596+E628</f>
        <v>46381</v>
      </c>
      <c r="F531" s="150">
        <f t="shared" si="8"/>
        <v>6.1875240965382359</v>
      </c>
    </row>
    <row r="532" spans="1:6" s="8" customFormat="1" x14ac:dyDescent="0.2">
      <c r="A532" s="145">
        <v>51</v>
      </c>
      <c r="B532" s="146" t="s">
        <v>3294</v>
      </c>
      <c r="C532" s="345">
        <v>519</v>
      </c>
      <c r="D532" s="147">
        <f>D533+D538+D541+D545+D546+D553+D558+D566</f>
        <v>749589</v>
      </c>
      <c r="E532" s="147">
        <f>E533+E538+E541+E545+E546+E553+E558+E566</f>
        <v>46381</v>
      </c>
      <c r="F532" s="150">
        <f t="shared" si="8"/>
        <v>6.1875240965382359</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749589</v>
      </c>
      <c r="E566" s="147">
        <f>SUM(E567:E569)</f>
        <v>46381</v>
      </c>
      <c r="F566" s="150">
        <f t="shared" si="9"/>
        <v>6.1875240965382359</v>
      </c>
    </row>
    <row r="567" spans="1:6" s="8" customFormat="1" x14ac:dyDescent="0.2">
      <c r="A567" s="145" t="s">
        <v>1630</v>
      </c>
      <c r="B567" s="146" t="s">
        <v>1631</v>
      </c>
      <c r="C567" s="345">
        <v>554</v>
      </c>
      <c r="D567" s="149">
        <v>639589</v>
      </c>
      <c r="E567" s="149">
        <v>46381</v>
      </c>
      <c r="F567" s="148">
        <f t="shared" si="9"/>
        <v>7.2516881935117707</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v>110000</v>
      </c>
      <c r="E569" s="149"/>
      <c r="F569" s="148">
        <f t="shared" si="9"/>
        <v>0</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519815</v>
      </c>
      <c r="F638" s="148" t="str">
        <f t="shared" si="10"/>
        <v>-</v>
      </c>
    </row>
    <row r="639" spans="1:6" s="8" customFormat="1" x14ac:dyDescent="0.2">
      <c r="A639" s="145" t="s">
        <v>1215</v>
      </c>
      <c r="B639" s="146" t="s">
        <v>1244</v>
      </c>
      <c r="C639" s="345">
        <v>626</v>
      </c>
      <c r="D639" s="147">
        <f>IF(D531-D423&gt;=0,D531-D423,0)</f>
        <v>732661</v>
      </c>
      <c r="E639" s="147">
        <f>IF(E531-E423&gt;=0,E531-E423,0)</f>
        <v>0</v>
      </c>
      <c r="F639" s="148">
        <f t="shared" si="10"/>
        <v>0</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v>124128</v>
      </c>
      <c r="E641" s="149">
        <v>856789</v>
      </c>
      <c r="F641" s="148">
        <f t="shared" si="10"/>
        <v>690.24635859757666</v>
      </c>
    </row>
    <row r="642" spans="1:6" s="8" customFormat="1" x14ac:dyDescent="0.2">
      <c r="A642" s="145" t="s">
        <v>1215</v>
      </c>
      <c r="B642" s="146" t="s">
        <v>1245</v>
      </c>
      <c r="C642" s="345">
        <v>629</v>
      </c>
      <c r="D642" s="147">
        <f>D415+D423</f>
        <v>38056910</v>
      </c>
      <c r="E642" s="147">
        <f>E415+E423</f>
        <v>42472143</v>
      </c>
      <c r="F642" s="148">
        <f t="shared" si="10"/>
        <v>111.6016591993412</v>
      </c>
    </row>
    <row r="643" spans="1:6" s="8" customFormat="1" x14ac:dyDescent="0.2">
      <c r="A643" s="145" t="s">
        <v>1215</v>
      </c>
      <c r="B643" s="146" t="s">
        <v>1246</v>
      </c>
      <c r="C643" s="345">
        <v>630</v>
      </c>
      <c r="D643" s="147">
        <f>D416+D531</f>
        <v>38044860</v>
      </c>
      <c r="E643" s="147">
        <f>E416+E531</f>
        <v>42453604</v>
      </c>
      <c r="F643" s="148">
        <f t="shared" si="10"/>
        <v>111.58827762804226</v>
      </c>
    </row>
    <row r="644" spans="1:6" s="8" customFormat="1" x14ac:dyDescent="0.2">
      <c r="A644" s="145" t="s">
        <v>1215</v>
      </c>
      <c r="B644" s="146" t="s">
        <v>1247</v>
      </c>
      <c r="C644" s="345">
        <v>631</v>
      </c>
      <c r="D644" s="147">
        <f>IF(D642&gt;=D643,D642-D643,0)</f>
        <v>12050</v>
      </c>
      <c r="E644" s="147">
        <f>IF(E642&gt;=E643,E642-E643,0)</f>
        <v>18539</v>
      </c>
      <c r="F644" s="148">
        <f t="shared" si="10"/>
        <v>153.85062240663899</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1316795</v>
      </c>
      <c r="E646" s="147">
        <f>IF(E419-E420+E640-E641&gt;=0,E419-E420+E640-E641,0)</f>
        <v>1328845</v>
      </c>
      <c r="F646" s="148">
        <f t="shared" si="10"/>
        <v>100.91510068006029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1328845</v>
      </c>
      <c r="E648" s="147">
        <f>IF(E644+E646-E645-E647&gt;=0,E644+E646-E645-E647,0)</f>
        <v>1347384</v>
      </c>
      <c r="F648" s="148">
        <f t="shared" si="10"/>
        <v>101.39512132716757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169200</v>
      </c>
      <c r="E650" s="158">
        <v>202800</v>
      </c>
      <c r="F650" s="159">
        <f t="shared" si="10"/>
        <v>119.8581560283688</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2188744</v>
      </c>
      <c r="E652" s="149">
        <v>1863828</v>
      </c>
      <c r="F652" s="148">
        <f t="shared" ref="F652:F677" si="11">IF(D652&lt;&gt;0,IF(E652/D652&gt;=100,"&gt;&gt;100",E652/D652*100),"-")</f>
        <v>85.155139203122886</v>
      </c>
    </row>
    <row r="653" spans="1:6" s="8" customFormat="1" x14ac:dyDescent="0.2">
      <c r="A653" s="145" t="s">
        <v>1208</v>
      </c>
      <c r="B653" s="146" t="s">
        <v>2750</v>
      </c>
      <c r="C653" s="345">
        <v>639</v>
      </c>
      <c r="D653" s="149">
        <v>15305113</v>
      </c>
      <c r="E653" s="149">
        <v>23163306</v>
      </c>
      <c r="F653" s="148">
        <f t="shared" si="11"/>
        <v>151.34358041002375</v>
      </c>
    </row>
    <row r="654" spans="1:6" s="8" customFormat="1" x14ac:dyDescent="0.2">
      <c r="A654" s="145" t="s">
        <v>1209</v>
      </c>
      <c r="B654" s="146" t="s">
        <v>3586</v>
      </c>
      <c r="C654" s="345">
        <v>640</v>
      </c>
      <c r="D654" s="149">
        <v>15630029</v>
      </c>
      <c r="E654" s="149">
        <v>18201897</v>
      </c>
      <c r="F654" s="148">
        <f t="shared" si="11"/>
        <v>116.45465916921842</v>
      </c>
    </row>
    <row r="655" spans="1:6" s="8" customFormat="1" x14ac:dyDescent="0.2">
      <c r="A655" s="145">
        <v>11</v>
      </c>
      <c r="B655" s="146" t="s">
        <v>181</v>
      </c>
      <c r="C655" s="345">
        <v>641</v>
      </c>
      <c r="D655" s="147">
        <f>+D652+D653-D654</f>
        <v>1863828</v>
      </c>
      <c r="E655" s="147">
        <f>+E652+E653-E654</f>
        <v>6825237</v>
      </c>
      <c r="F655" s="150">
        <f t="shared" si="11"/>
        <v>366.19457374822144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135</v>
      </c>
      <c r="E657" s="149">
        <v>140</v>
      </c>
      <c r="F657" s="148">
        <f t="shared" si="11"/>
        <v>103.7037037037037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130</v>
      </c>
      <c r="E659" s="149">
        <v>134</v>
      </c>
      <c r="F659" s="148">
        <f t="shared" si="11"/>
        <v>103.07692307692307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56463</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33000</v>
      </c>
      <c r="E679" s="149">
        <v>28000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46666</v>
      </c>
      <c r="E701" s="149">
        <v>36746</v>
      </c>
      <c r="F701" s="148">
        <f>IF(D701&lt;&gt;0,IF(E701/D701&gt;=100,"&gt;&gt;100",E701/D701*100),"-")</f>
        <v>78.742553465049497</v>
      </c>
    </row>
    <row r="702" spans="1:6" s="8" customFormat="1" x14ac:dyDescent="0.2">
      <c r="A702" s="145">
        <v>31215</v>
      </c>
      <c r="B702" s="146" t="s">
        <v>1641</v>
      </c>
      <c r="C702" s="345">
        <v>688</v>
      </c>
      <c r="D702" s="149">
        <v>3034</v>
      </c>
      <c r="E702" s="149">
        <v>14689</v>
      </c>
      <c r="F702" s="148">
        <f>IF(D702&lt;&gt;0,IF(E702/D702&gt;=100,"&gt;&gt;100",E702/D702*100),"-")</f>
        <v>484.14634146341467</v>
      </c>
    </row>
    <row r="703" spans="1:6" s="8" customFormat="1" x14ac:dyDescent="0.2">
      <c r="A703" s="145">
        <v>32121</v>
      </c>
      <c r="B703" s="146" t="s">
        <v>3797</v>
      </c>
      <c r="C703" s="345">
        <v>689</v>
      </c>
      <c r="D703" s="149">
        <v>238200</v>
      </c>
      <c r="E703" s="149">
        <v>319836</v>
      </c>
      <c r="F703" s="148">
        <f>IF(D703&lt;&gt;0,IF(E703/D703&gt;=100,"&gt;&gt;100",E703/D703*100),"-")</f>
        <v>134.27204030226702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15725</v>
      </c>
      <c r="E705" s="149">
        <v>14325</v>
      </c>
      <c r="F705" s="148">
        <f>IF(D705&lt;&gt;0,IF(E705/D705&gt;=100,"&gt;&gt;100",E705/D705*100),"-")</f>
        <v>91.096979332273449</v>
      </c>
    </row>
    <row r="706" spans="1:6" s="8" customFormat="1" x14ac:dyDescent="0.2">
      <c r="A706" s="145" t="s">
        <v>3798</v>
      </c>
      <c r="B706" s="146" t="s">
        <v>3799</v>
      </c>
      <c r="C706" s="345">
        <v>692</v>
      </c>
      <c r="D706" s="149">
        <v>3460690</v>
      </c>
      <c r="E706" s="149">
        <v>4511514</v>
      </c>
      <c r="F706" s="148">
        <f>IF(D706&lt;&gt;0,IF(E706/D706&gt;=100,"&gt;&gt;100",E706/D706*100),"-")</f>
        <v>130.36458047383616</v>
      </c>
    </row>
    <row r="707" spans="1:6" s="8" customFormat="1" x14ac:dyDescent="0.2">
      <c r="A707" s="145" t="s">
        <v>3800</v>
      </c>
      <c r="B707" s="146" t="s">
        <v>3801</v>
      </c>
      <c r="C707" s="345">
        <v>693</v>
      </c>
      <c r="D707" s="149">
        <v>594340</v>
      </c>
      <c r="E707" s="149">
        <v>644782</v>
      </c>
      <c r="F707" s="148">
        <f>IF(D707&lt;&gt;0,IF(E707/D707&gt;=100,"&gt;&gt;100",E707/D707*100),"-")</f>
        <v>108.48706127805634</v>
      </c>
    </row>
    <row r="708" spans="1:6" s="8" customFormat="1" x14ac:dyDescent="0.2">
      <c r="A708" s="145" t="s">
        <v>136</v>
      </c>
      <c r="B708" s="146" t="s">
        <v>1134</v>
      </c>
      <c r="C708" s="345">
        <v>694</v>
      </c>
      <c r="D708" s="149">
        <v>372919</v>
      </c>
      <c r="E708" s="149">
        <v>498232</v>
      </c>
      <c r="F708" s="148">
        <f>IF(D708&lt;&gt;0,IF(E708/D708&gt;=100,"&gt;&gt;100",E708/D708*100),"-")</f>
        <v>133.60327577838621</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1272</v>
      </c>
      <c r="E711" s="149">
        <v>1231</v>
      </c>
      <c r="F711" s="148">
        <f t="shared" si="13"/>
        <v>96.776729559748432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v>60215</v>
      </c>
      <c r="E767" s="149"/>
      <c r="F767" s="148">
        <f t="shared" si="13"/>
        <v>0</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86809</v>
      </c>
      <c r="E789" s="149">
        <v>120000</v>
      </c>
      <c r="F789" s="148">
        <f t="shared" si="14"/>
        <v>138.23451485445057</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Marija Mrđen</v>
      </c>
      <c r="D995" s="293"/>
      <c r="E995" s="293"/>
    </row>
    <row r="996" spans="1:5" ht="15" customHeight="1" x14ac:dyDescent="0.2">
      <c r="A996" s="291" t="str">
        <f>IF(RefStr!H27="","Telefon za kontakt: _________________","Telefon za kontakt: " &amp; RefStr!H27)</f>
        <v>Telefon za kontakt: 021/303305</v>
      </c>
      <c r="C996" s="292"/>
    </row>
    <row r="997" spans="1:5" ht="15" customHeight="1" x14ac:dyDescent="0.2">
      <c r="A997" s="291" t="str">
        <f>IF(RefStr!H33="","Odgovorna osoba: _____________________________","Odgovorna osoba: " &amp; RefStr!H33)</f>
        <v>Odgovorna osoba: izv.prof.dr.Nikša Jajac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2" activePane="bottomLeft" state="frozen"/>
      <selection pane="bottomLeft" activeCell="E257" sqref="E25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02348</v>
      </c>
      <c r="C4" s="429"/>
      <c r="D4" s="429"/>
      <c r="E4" s="430">
        <f>SUM(Skriveni!G977:G1286)</f>
        <v>140520761.20400003</v>
      </c>
      <c r="F4" s="431"/>
    </row>
    <row r="5" spans="1:6" ht="15" customHeight="1" x14ac:dyDescent="0.2">
      <c r="B5" s="428" t="str">
        <f>"Naziv: "&amp;IF(RefStr!B10&lt;&gt;"",RefStr!B10,"_______________________________________")</f>
        <v>Naziv: SVEUČILIŠTE U SPLITU FAKULTET GRAĐEVINARSTVA,ARHITEKTURE I GEODEZIJE</v>
      </c>
      <c r="C5" s="429"/>
      <c r="D5" s="429"/>
      <c r="E5" s="432" t="s">
        <v>7</v>
      </c>
      <c r="F5" s="432"/>
    </row>
    <row r="6" spans="1:6" ht="15" customHeight="1" x14ac:dyDescent="0.2">
      <c r="A6" s="24"/>
      <c r="B6" s="426" t="str">
        <f xml:space="preserve"> "Razina: " &amp; RefStr!B16 &amp; ", Razdjel: " &amp; TEXT(INT(VALUE(RefStr!B20)), "000")</f>
        <v>Razina: 11, Razdjel: 080</v>
      </c>
      <c r="C6" s="427"/>
      <c r="D6" s="427"/>
      <c r="E6" s="427"/>
      <c r="F6" s="427"/>
    </row>
    <row r="7" spans="1:6" ht="15" customHeight="1" x14ac:dyDescent="0.2">
      <c r="A7" s="24"/>
      <c r="B7" s="426" t="str">
        <f>"Djelatnost: " &amp; RefStr!B18 &amp; " " &amp; RefStr!C18</f>
        <v xml:space="preserve">Djelatnost: 8542 Visoko obrazovanje </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35327381</v>
      </c>
      <c r="E12" s="96">
        <f>E13+E74</f>
        <v>40247927</v>
      </c>
      <c r="F12" s="123">
        <f t="shared" ref="F12:F75" si="0">IF(D12&gt;0,IF(E12/D12&gt;=100,"&gt;&gt;100",E12/D12*100),"-")</f>
        <v>113.92841999807457</v>
      </c>
    </row>
    <row r="13" spans="1:6" s="3" customFormat="1" x14ac:dyDescent="0.2">
      <c r="A13" s="132">
        <v>0</v>
      </c>
      <c r="B13" s="314" t="s">
        <v>521</v>
      </c>
      <c r="C13" s="303">
        <v>2</v>
      </c>
      <c r="D13" s="97">
        <f>D14+D18+D57+D58+D62+D69</f>
        <v>29869947</v>
      </c>
      <c r="E13" s="97">
        <f>E14+E18+E57+E58+E62+E69</f>
        <v>29643824</v>
      </c>
      <c r="F13" s="124">
        <f t="shared" si="0"/>
        <v>99.242974887099734</v>
      </c>
    </row>
    <row r="14" spans="1:6" s="3" customFormat="1" x14ac:dyDescent="0.2">
      <c r="A14" s="132" t="s">
        <v>1564</v>
      </c>
      <c r="B14" s="314" t="s">
        <v>3259</v>
      </c>
      <c r="C14" s="303">
        <v>3</v>
      </c>
      <c r="D14" s="97">
        <f>D15+D16-D17</f>
        <v>3782402</v>
      </c>
      <c r="E14" s="97">
        <f>E15+E16-E17</f>
        <v>3782402</v>
      </c>
      <c r="F14" s="124">
        <f t="shared" si="0"/>
        <v>100</v>
      </c>
    </row>
    <row r="15" spans="1:6" s="3" customFormat="1" x14ac:dyDescent="0.2">
      <c r="A15" s="132" t="s">
        <v>3260</v>
      </c>
      <c r="B15" s="314" t="s">
        <v>3261</v>
      </c>
      <c r="C15" s="303">
        <v>4</v>
      </c>
      <c r="D15" s="94">
        <v>3782402</v>
      </c>
      <c r="E15" s="94">
        <v>3782402</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24948889</v>
      </c>
      <c r="E18" s="97">
        <f>E19+E25+E35+E41+E47+E51</f>
        <v>24669430</v>
      </c>
      <c r="F18" s="124">
        <f t="shared" si="0"/>
        <v>98.879873969538281</v>
      </c>
    </row>
    <row r="19" spans="1:6" s="3" customFormat="1" x14ac:dyDescent="0.2">
      <c r="A19" s="315" t="s">
        <v>362</v>
      </c>
      <c r="B19" s="314" t="s">
        <v>3928</v>
      </c>
      <c r="C19" s="303">
        <v>8</v>
      </c>
      <c r="D19" s="97">
        <f>SUM(D20:D23)-D24</f>
        <v>23062511</v>
      </c>
      <c r="E19" s="97">
        <f>SUM(E20:E23)-E24</f>
        <v>22647258</v>
      </c>
      <c r="F19" s="124">
        <f t="shared" si="0"/>
        <v>98.199445845250764</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33220261</v>
      </c>
      <c r="E21" s="94">
        <v>33220261</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10157750</v>
      </c>
      <c r="E24" s="94">
        <v>10573003</v>
      </c>
      <c r="F24" s="125">
        <f t="shared" si="0"/>
        <v>104.08804115084543</v>
      </c>
    </row>
    <row r="25" spans="1:6" s="3" customFormat="1" x14ac:dyDescent="0.2">
      <c r="A25" s="315" t="s">
        <v>1156</v>
      </c>
      <c r="B25" s="314" t="s">
        <v>1261</v>
      </c>
      <c r="C25" s="303">
        <v>14</v>
      </c>
      <c r="D25" s="97">
        <f>SUM(D26:D33)-D34</f>
        <v>1584151</v>
      </c>
      <c r="E25" s="97">
        <f>SUM(E26:E33)-E34</f>
        <v>1722199</v>
      </c>
      <c r="F25" s="124">
        <f t="shared" si="0"/>
        <v>108.71432079391421</v>
      </c>
    </row>
    <row r="26" spans="1:6" s="3" customFormat="1" x14ac:dyDescent="0.2">
      <c r="A26" s="132" t="s">
        <v>1157</v>
      </c>
      <c r="B26" s="314" t="s">
        <v>3941</v>
      </c>
      <c r="C26" s="303">
        <v>15</v>
      </c>
      <c r="D26" s="94">
        <v>6163501</v>
      </c>
      <c r="E26" s="94">
        <v>6146314</v>
      </c>
      <c r="F26" s="125">
        <f t="shared" si="0"/>
        <v>99.7211487432224</v>
      </c>
    </row>
    <row r="27" spans="1:6" s="3" customFormat="1" x14ac:dyDescent="0.2">
      <c r="A27" s="132" t="s">
        <v>1158</v>
      </c>
      <c r="B27" s="314" t="s">
        <v>3965</v>
      </c>
      <c r="C27" s="303">
        <v>16</v>
      </c>
      <c r="D27" s="94">
        <v>402573</v>
      </c>
      <c r="E27" s="94">
        <v>406974</v>
      </c>
      <c r="F27" s="125">
        <f t="shared" si="0"/>
        <v>101.09321787601256</v>
      </c>
    </row>
    <row r="28" spans="1:6" s="3" customFormat="1" x14ac:dyDescent="0.2">
      <c r="A28" s="132" t="s">
        <v>1159</v>
      </c>
      <c r="B28" s="314" t="s">
        <v>3943</v>
      </c>
      <c r="C28" s="303">
        <v>17</v>
      </c>
      <c r="D28" s="94">
        <v>1300700</v>
      </c>
      <c r="E28" s="94">
        <v>1291183</v>
      </c>
      <c r="F28" s="125">
        <f t="shared" si="0"/>
        <v>99.268317060044581</v>
      </c>
    </row>
    <row r="29" spans="1:6" s="3" customFormat="1" x14ac:dyDescent="0.2">
      <c r="A29" s="132" t="s">
        <v>1160</v>
      </c>
      <c r="B29" s="314" t="s">
        <v>3944</v>
      </c>
      <c r="C29" s="303">
        <v>18</v>
      </c>
      <c r="D29" s="94">
        <v>6232264</v>
      </c>
      <c r="E29" s="94">
        <v>6373316</v>
      </c>
      <c r="F29" s="125">
        <f t="shared" si="0"/>
        <v>102.26325457329793</v>
      </c>
    </row>
    <row r="30" spans="1:6" s="3" customFormat="1" x14ac:dyDescent="0.2">
      <c r="A30" s="132" t="s">
        <v>2449</v>
      </c>
      <c r="B30" s="314" t="s">
        <v>2450</v>
      </c>
      <c r="C30" s="303">
        <v>19</v>
      </c>
      <c r="D30" s="94">
        <v>1864594</v>
      </c>
      <c r="E30" s="94">
        <v>1946690</v>
      </c>
      <c r="F30" s="125">
        <f t="shared" si="0"/>
        <v>104.40288877900497</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88063</v>
      </c>
      <c r="E32" s="94">
        <v>100444</v>
      </c>
      <c r="F32" s="125">
        <f t="shared" si="0"/>
        <v>114.05925303475921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14467544</v>
      </c>
      <c r="E34" s="94">
        <v>14542722</v>
      </c>
      <c r="F34" s="125">
        <f t="shared" si="0"/>
        <v>100.51963208129865</v>
      </c>
    </row>
    <row r="35" spans="1:6" s="3" customFormat="1" x14ac:dyDescent="0.2">
      <c r="A35" s="316" t="s">
        <v>2455</v>
      </c>
      <c r="B35" s="314" t="s">
        <v>3133</v>
      </c>
      <c r="C35" s="303">
        <v>24</v>
      </c>
      <c r="D35" s="97">
        <f>SUM(D36:D39)-D40</f>
        <v>8326</v>
      </c>
      <c r="E35" s="97">
        <f>SUM(E36:E39)-E40</f>
        <v>6878</v>
      </c>
      <c r="F35" s="124">
        <f t="shared" si="0"/>
        <v>82.608695652173907</v>
      </c>
    </row>
    <row r="36" spans="1:6" s="3" customFormat="1" x14ac:dyDescent="0.2">
      <c r="A36" s="272" t="s">
        <v>2870</v>
      </c>
      <c r="B36" s="314" t="s">
        <v>3948</v>
      </c>
      <c r="C36" s="303">
        <v>25</v>
      </c>
      <c r="D36" s="94">
        <v>109464</v>
      </c>
      <c r="E36" s="94">
        <v>109464</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v>11584</v>
      </c>
      <c r="E38" s="94">
        <v>11584</v>
      </c>
      <c r="F38" s="125">
        <f t="shared" si="0"/>
        <v>100</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112722</v>
      </c>
      <c r="E40" s="94">
        <v>114170</v>
      </c>
      <c r="F40" s="125">
        <f t="shared" si="0"/>
        <v>101.28457621404871</v>
      </c>
    </row>
    <row r="41" spans="1:6" s="3" customFormat="1" x14ac:dyDescent="0.2">
      <c r="A41" s="315" t="s">
        <v>2877</v>
      </c>
      <c r="B41" s="314" t="s">
        <v>3134</v>
      </c>
      <c r="C41" s="303">
        <v>30</v>
      </c>
      <c r="D41" s="97">
        <f>SUM(D42:D45)-D46</f>
        <v>175622</v>
      </c>
      <c r="E41" s="97">
        <f>SUM(E42:E45)-E46</f>
        <v>165720</v>
      </c>
      <c r="F41" s="124">
        <f t="shared" si="0"/>
        <v>94.36175422213617</v>
      </c>
    </row>
    <row r="42" spans="1:6" s="3" customFormat="1" x14ac:dyDescent="0.2">
      <c r="A42" s="132" t="s">
        <v>2878</v>
      </c>
      <c r="B42" s="314" t="s">
        <v>2886</v>
      </c>
      <c r="C42" s="303">
        <v>31</v>
      </c>
      <c r="D42" s="94">
        <v>1912508</v>
      </c>
      <c r="E42" s="94">
        <v>1956040</v>
      </c>
      <c r="F42" s="125">
        <f t="shared" si="0"/>
        <v>102.27617348528739</v>
      </c>
    </row>
    <row r="43" spans="1:6" s="3" customFormat="1" x14ac:dyDescent="0.2">
      <c r="A43" s="132" t="s">
        <v>2879</v>
      </c>
      <c r="B43" s="314" t="s">
        <v>2884</v>
      </c>
      <c r="C43" s="303">
        <v>32</v>
      </c>
      <c r="D43" s="94">
        <v>26131</v>
      </c>
      <c r="E43" s="94">
        <v>26131</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1763017</v>
      </c>
      <c r="E46" s="94">
        <v>1816451</v>
      </c>
      <c r="F46" s="125">
        <f t="shared" si="0"/>
        <v>103.03082726939105</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118279</v>
      </c>
      <c r="E51" s="97">
        <f>SUM(E52:E55)-E56</f>
        <v>127375</v>
      </c>
      <c r="F51" s="124">
        <f t="shared" si="0"/>
        <v>107.69029159867772</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861095</v>
      </c>
      <c r="E53" s="94">
        <v>884814</v>
      </c>
      <c r="F53" s="125">
        <f t="shared" si="0"/>
        <v>102.75451605223583</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742816</v>
      </c>
      <c r="E56" s="94">
        <v>757439</v>
      </c>
      <c r="F56" s="125">
        <f t="shared" si="0"/>
        <v>101.96858979881962</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2097728</v>
      </c>
      <c r="E60" s="94">
        <v>2215474</v>
      </c>
      <c r="F60" s="125">
        <f t="shared" si="0"/>
        <v>105.61302513957958</v>
      </c>
    </row>
    <row r="61" spans="1:6" s="3" customFormat="1" x14ac:dyDescent="0.2">
      <c r="A61" s="132" t="s">
        <v>456</v>
      </c>
      <c r="B61" s="314" t="s">
        <v>617</v>
      </c>
      <c r="C61" s="303">
        <v>50</v>
      </c>
      <c r="D61" s="94">
        <v>2097728</v>
      </c>
      <c r="E61" s="94">
        <v>2215474</v>
      </c>
      <c r="F61" s="125">
        <f t="shared" si="0"/>
        <v>105.61302513957958</v>
      </c>
    </row>
    <row r="62" spans="1:6" s="3" customFormat="1" x14ac:dyDescent="0.2">
      <c r="A62" s="132" t="s">
        <v>618</v>
      </c>
      <c r="B62" s="314" t="s">
        <v>3383</v>
      </c>
      <c r="C62" s="303">
        <v>51</v>
      </c>
      <c r="D62" s="97">
        <f>SUM(D63:D68)</f>
        <v>1070751</v>
      </c>
      <c r="E62" s="97">
        <f>SUM(E63:E68)</f>
        <v>1120126</v>
      </c>
      <c r="F62" s="124">
        <f t="shared" si="0"/>
        <v>104.61124948750924</v>
      </c>
    </row>
    <row r="63" spans="1:6" s="3" customFormat="1" x14ac:dyDescent="0.2">
      <c r="A63" s="132" t="s">
        <v>619</v>
      </c>
      <c r="B63" s="314" t="s">
        <v>620</v>
      </c>
      <c r="C63" s="303">
        <v>52</v>
      </c>
      <c r="D63" s="94">
        <v>1070751</v>
      </c>
      <c r="E63" s="94">
        <v>1120126</v>
      </c>
      <c r="F63" s="125">
        <f t="shared" si="0"/>
        <v>104.61124948750924</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67905</v>
      </c>
      <c r="E69" s="97">
        <f>SUM(E70:E73)</f>
        <v>71866</v>
      </c>
      <c r="F69" s="124">
        <f t="shared" si="0"/>
        <v>105.83314925263237</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v>67905</v>
      </c>
      <c r="E73" s="94">
        <v>71866</v>
      </c>
      <c r="F73" s="125">
        <f t="shared" si="0"/>
        <v>105.83314925263237</v>
      </c>
    </row>
    <row r="74" spans="1:6" s="3" customFormat="1" x14ac:dyDescent="0.2">
      <c r="A74" s="272" t="s">
        <v>3428</v>
      </c>
      <c r="B74" s="314" t="s">
        <v>1884</v>
      </c>
      <c r="C74" s="303">
        <v>63</v>
      </c>
      <c r="D74" s="97">
        <f>D75+D84+D92+D123+D139+D151+D168+D169</f>
        <v>5457434</v>
      </c>
      <c r="E74" s="97">
        <f>E75+E84+E92+E123+E139+E151+E168+E169</f>
        <v>10604103</v>
      </c>
      <c r="F74" s="124">
        <f t="shared" si="0"/>
        <v>194.30565720080168</v>
      </c>
    </row>
    <row r="75" spans="1:6" s="3" customFormat="1" x14ac:dyDescent="0.2">
      <c r="A75" s="272" t="s">
        <v>2744</v>
      </c>
      <c r="B75" s="314" t="s">
        <v>322</v>
      </c>
      <c r="C75" s="303">
        <v>64</v>
      </c>
      <c r="D75" s="97">
        <f>+D76+D81+D82+D83</f>
        <v>1863828</v>
      </c>
      <c r="E75" s="97">
        <f>+E76+E81+E82+E83</f>
        <v>6825237</v>
      </c>
      <c r="F75" s="124">
        <f t="shared" si="0"/>
        <v>366.19457374822144</v>
      </c>
    </row>
    <row r="76" spans="1:6" s="3" customFormat="1" x14ac:dyDescent="0.2">
      <c r="A76" s="132" t="s">
        <v>3429</v>
      </c>
      <c r="B76" s="317" t="s">
        <v>1885</v>
      </c>
      <c r="C76" s="303">
        <v>65</v>
      </c>
      <c r="D76" s="97">
        <f>SUM(D77:D80)</f>
        <v>1847403</v>
      </c>
      <c r="E76" s="97">
        <f>SUM(E77:E80)</f>
        <v>6823385</v>
      </c>
      <c r="F76" s="124">
        <f t="shared" ref="F76:F139" si="1">IF(D76&gt;0,IF(E76/D76&gt;=100,"&gt;&gt;100",E76/D76*100),"-")</f>
        <v>369.35010931561766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1847403</v>
      </c>
      <c r="E78" s="94">
        <v>6823385</v>
      </c>
      <c r="F78" s="125">
        <f t="shared" si="1"/>
        <v>369.35010931561766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16425</v>
      </c>
      <c r="E82" s="94">
        <v>1852</v>
      </c>
      <c r="F82" s="125">
        <f t="shared" si="1"/>
        <v>11.275494672754947</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825531</v>
      </c>
      <c r="E84" s="97">
        <f>+E85+SUM(E88:E91)</f>
        <v>364466</v>
      </c>
      <c r="F84" s="124">
        <f t="shared" si="1"/>
        <v>44.149280887089645</v>
      </c>
    </row>
    <row r="85" spans="1:6" s="3" customFormat="1" x14ac:dyDescent="0.2">
      <c r="A85" s="132" t="s">
        <v>4171</v>
      </c>
      <c r="B85" s="317" t="s">
        <v>1894</v>
      </c>
      <c r="C85" s="303">
        <v>74</v>
      </c>
      <c r="D85" s="97">
        <f>SUM(D86:D87)</f>
        <v>639589</v>
      </c>
      <c r="E85" s="97">
        <f>SUM(E86:E87)</f>
        <v>268574</v>
      </c>
      <c r="F85" s="124">
        <f t="shared" si="1"/>
        <v>41.99165401531296</v>
      </c>
    </row>
    <row r="86" spans="1:6" s="3" customFormat="1" x14ac:dyDescent="0.2">
      <c r="A86" s="132" t="s">
        <v>1895</v>
      </c>
      <c r="B86" s="314" t="s">
        <v>1896</v>
      </c>
      <c r="C86" s="303">
        <v>75</v>
      </c>
      <c r="D86" s="94">
        <v>639589</v>
      </c>
      <c r="E86" s="94">
        <v>268574</v>
      </c>
      <c r="F86" s="125">
        <f t="shared" si="1"/>
        <v>41.99165401531296</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v>110000</v>
      </c>
      <c r="E88" s="94"/>
      <c r="F88" s="125">
        <f t="shared" si="1"/>
        <v>0</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v>32673</v>
      </c>
      <c r="F90" s="125" t="str">
        <f t="shared" si="1"/>
        <v>-</v>
      </c>
    </row>
    <row r="91" spans="1:6" s="3" customFormat="1" x14ac:dyDescent="0.2">
      <c r="A91" s="132" t="s">
        <v>4178</v>
      </c>
      <c r="B91" s="317" t="s">
        <v>4179</v>
      </c>
      <c r="C91" s="303">
        <v>80</v>
      </c>
      <c r="D91" s="94">
        <v>75942</v>
      </c>
      <c r="E91" s="94">
        <v>63219</v>
      </c>
      <c r="F91" s="125">
        <f t="shared" si="1"/>
        <v>83.246424903215612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107200</v>
      </c>
      <c r="E139" s="97">
        <f>E140+E147-E150</f>
        <v>107200</v>
      </c>
      <c r="F139" s="124">
        <f t="shared" si="1"/>
        <v>100</v>
      </c>
    </row>
    <row r="140" spans="1:6" s="3" customFormat="1" x14ac:dyDescent="0.2">
      <c r="A140" s="132"/>
      <c r="B140" s="314" t="s">
        <v>2956</v>
      </c>
      <c r="C140" s="303">
        <v>129</v>
      </c>
      <c r="D140" s="97">
        <f>SUM(D141:D146)</f>
        <v>107200</v>
      </c>
      <c r="E140" s="97">
        <f>SUM(E141:E146)</f>
        <v>107200</v>
      </c>
      <c r="F140" s="124">
        <f t="shared" ref="F140:F203" si="2">IF(D140&gt;0,IF(E140/D140&gt;=100,"&gt;&gt;100",E140/D140*100),"-")</f>
        <v>100</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v>107200</v>
      </c>
      <c r="E146" s="94">
        <v>107200</v>
      </c>
      <c r="F146" s="125">
        <f t="shared" si="2"/>
        <v>100</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2215623</v>
      </c>
      <c r="E151" s="97">
        <f>SUM(E152:E154)+SUM(E162:E166)-E167</f>
        <v>2841780</v>
      </c>
      <c r="F151" s="124">
        <f t="shared" si="2"/>
        <v>128.26099024969503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2215623</v>
      </c>
      <c r="E164" s="94">
        <v>3137108</v>
      </c>
      <c r="F164" s="125">
        <f t="shared" si="2"/>
        <v>141.59033373457487</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v>295328</v>
      </c>
      <c r="F167" s="125" t="str">
        <f t="shared" si="2"/>
        <v>-</v>
      </c>
    </row>
    <row r="168" spans="1:6" s="3" customFormat="1" x14ac:dyDescent="0.2">
      <c r="A168" s="132" t="s">
        <v>3808</v>
      </c>
      <c r="B168" s="317" t="s">
        <v>3809</v>
      </c>
      <c r="C168" s="303">
        <v>157</v>
      </c>
      <c r="D168" s="94">
        <v>276052</v>
      </c>
      <c r="E168" s="94">
        <v>262620</v>
      </c>
      <c r="F168" s="125">
        <f t="shared" si="2"/>
        <v>95.134250068827612</v>
      </c>
    </row>
    <row r="169" spans="1:6" s="3" customFormat="1" x14ac:dyDescent="0.2">
      <c r="A169" s="132" t="s">
        <v>3810</v>
      </c>
      <c r="B169" s="314" t="s">
        <v>4238</v>
      </c>
      <c r="C169" s="303">
        <v>158</v>
      </c>
      <c r="D169" s="97">
        <f>SUM(D170:D172)</f>
        <v>169200</v>
      </c>
      <c r="E169" s="97">
        <f>SUM(E170:E172)</f>
        <v>202800</v>
      </c>
      <c r="F169" s="124">
        <f t="shared" si="2"/>
        <v>119.8581560283688</v>
      </c>
    </row>
    <row r="170" spans="1:6" s="3" customFormat="1" x14ac:dyDescent="0.2">
      <c r="A170" s="272" t="s">
        <v>2743</v>
      </c>
      <c r="B170" s="314" t="s">
        <v>4239</v>
      </c>
      <c r="C170" s="303">
        <v>159</v>
      </c>
      <c r="D170" s="94">
        <v>169200</v>
      </c>
      <c r="E170" s="94"/>
      <c r="F170" s="125">
        <f t="shared" si="2"/>
        <v>0</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v>202800</v>
      </c>
      <c r="F172" s="125" t="str">
        <f t="shared" si="2"/>
        <v>-</v>
      </c>
    </row>
    <row r="173" spans="1:6" s="3" customFormat="1" x14ac:dyDescent="0.2">
      <c r="A173" s="272"/>
      <c r="B173" s="314" t="s">
        <v>1068</v>
      </c>
      <c r="C173" s="303">
        <v>162</v>
      </c>
      <c r="D173" s="97">
        <f>D174+D234</f>
        <v>35327381</v>
      </c>
      <c r="E173" s="97">
        <f>E174+E234</f>
        <v>40247927</v>
      </c>
      <c r="F173" s="124">
        <f t="shared" si="2"/>
        <v>113.92841999807457</v>
      </c>
    </row>
    <row r="174" spans="1:6" s="3" customFormat="1" x14ac:dyDescent="0.2">
      <c r="A174" s="272" t="s">
        <v>3813</v>
      </c>
      <c r="B174" s="314" t="s">
        <v>1145</v>
      </c>
      <c r="C174" s="303">
        <v>163</v>
      </c>
      <c r="D174" s="97">
        <f>D175+D186+D187+D203+D231</f>
        <v>1043085</v>
      </c>
      <c r="E174" s="97">
        <f>E175+E186+E187+E203+E231</f>
        <v>6252117</v>
      </c>
      <c r="F174" s="124">
        <f t="shared" si="2"/>
        <v>599.3871065157681</v>
      </c>
    </row>
    <row r="175" spans="1:6" s="3" customFormat="1" x14ac:dyDescent="0.2">
      <c r="A175" s="272" t="s">
        <v>1181</v>
      </c>
      <c r="B175" s="314" t="s">
        <v>1547</v>
      </c>
      <c r="C175" s="303">
        <v>164</v>
      </c>
      <c r="D175" s="97">
        <f>SUM(D176:D178)+SUM(D182:D185)</f>
        <v>1042156</v>
      </c>
      <c r="E175" s="97">
        <f>SUM(E176:E178)+SUM(E182:E185)</f>
        <v>5601302</v>
      </c>
      <c r="F175" s="124">
        <f t="shared" si="2"/>
        <v>537.47250891421243</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622839</v>
      </c>
      <c r="E177" s="94">
        <v>824655</v>
      </c>
      <c r="F177" s="125">
        <f t="shared" si="2"/>
        <v>132.4025952132092</v>
      </c>
    </row>
    <row r="178" spans="1:6" s="3" customFormat="1" x14ac:dyDescent="0.2">
      <c r="A178" s="272" t="s">
        <v>1186</v>
      </c>
      <c r="B178" s="317" t="s">
        <v>2842</v>
      </c>
      <c r="C178" s="303">
        <v>167</v>
      </c>
      <c r="D178" s="97">
        <f>SUM(D179:D181)</f>
        <v>0</v>
      </c>
      <c r="E178" s="97">
        <f>SUM(E179:E181)</f>
        <v>1163</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1163</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419317</v>
      </c>
      <c r="E185" s="94">
        <v>4775484</v>
      </c>
      <c r="F185" s="125">
        <f t="shared" si="2"/>
        <v>1138.8720228371376</v>
      </c>
    </row>
    <row r="186" spans="1:6" s="3" customFormat="1" x14ac:dyDescent="0.2">
      <c r="A186" s="272" t="s">
        <v>3033</v>
      </c>
      <c r="B186" s="314" t="s">
        <v>3034</v>
      </c>
      <c r="C186" s="303">
        <v>175</v>
      </c>
      <c r="D186" s="94">
        <v>929</v>
      </c>
      <c r="E186" s="94">
        <v>395815</v>
      </c>
      <c r="F186" s="125" t="str">
        <f t="shared" si="2"/>
        <v>&gt;&gt;100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255000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v>255000</v>
      </c>
      <c r="F233" s="125" t="str">
        <f t="shared" si="3"/>
        <v>-</v>
      </c>
    </row>
    <row r="234" spans="1:6" s="3" customFormat="1" x14ac:dyDescent="0.2">
      <c r="A234" s="132" t="s">
        <v>978</v>
      </c>
      <c r="B234" s="314" t="s">
        <v>3394</v>
      </c>
      <c r="C234" s="303">
        <v>223</v>
      </c>
      <c r="D234" s="97">
        <f>+D235+D243-D247+D251+D252+D253</f>
        <v>34284296</v>
      </c>
      <c r="E234" s="97">
        <f>+E235+E243-E247+E251+E252+E253</f>
        <v>33995810</v>
      </c>
      <c r="F234" s="124">
        <f t="shared" si="3"/>
        <v>99.158547691922863</v>
      </c>
    </row>
    <row r="235" spans="1:6" s="3" customFormat="1" x14ac:dyDescent="0.2">
      <c r="A235" s="132" t="s">
        <v>1279</v>
      </c>
      <c r="B235" s="314" t="s">
        <v>3395</v>
      </c>
      <c r="C235" s="303">
        <v>224</v>
      </c>
      <c r="D235" s="97">
        <f>D236-D239</f>
        <v>30742073</v>
      </c>
      <c r="E235" s="97">
        <f>E236-E239</f>
        <v>29992175</v>
      </c>
      <c r="F235" s="124">
        <f t="shared" si="3"/>
        <v>97.560678487751957</v>
      </c>
    </row>
    <row r="236" spans="1:6" s="3" customFormat="1" x14ac:dyDescent="0.2">
      <c r="A236" s="132" t="s">
        <v>1280</v>
      </c>
      <c r="B236" s="314" t="s">
        <v>3396</v>
      </c>
      <c r="C236" s="303">
        <v>225</v>
      </c>
      <c r="D236" s="97">
        <f>SUM(D237:D238)</f>
        <v>30742073</v>
      </c>
      <c r="E236" s="97">
        <f>SUM(E237:E238)</f>
        <v>29992175</v>
      </c>
      <c r="F236" s="124">
        <f t="shared" si="3"/>
        <v>97.560678487751957</v>
      </c>
    </row>
    <row r="237" spans="1:6" s="3" customFormat="1" x14ac:dyDescent="0.2">
      <c r="A237" s="132" t="s">
        <v>1281</v>
      </c>
      <c r="B237" s="314" t="s">
        <v>1282</v>
      </c>
      <c r="C237" s="303">
        <v>226</v>
      </c>
      <c r="D237" s="94">
        <v>30742073</v>
      </c>
      <c r="E237" s="94">
        <v>29992175</v>
      </c>
      <c r="F237" s="125">
        <f t="shared" si="3"/>
        <v>97.560678487751957</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3105867</v>
      </c>
      <c r="E243" s="97">
        <f>SUM(E244:E246)</f>
        <v>2557699</v>
      </c>
      <c r="F243" s="124">
        <f t="shared" si="3"/>
        <v>82.350564270781717</v>
      </c>
    </row>
    <row r="244" spans="1:6" s="3" customFormat="1" x14ac:dyDescent="0.2">
      <c r="A244" s="132" t="s">
        <v>2861</v>
      </c>
      <c r="B244" s="314" t="s">
        <v>4121</v>
      </c>
      <c r="C244" s="303">
        <v>233</v>
      </c>
      <c r="D244" s="94">
        <v>3105867</v>
      </c>
      <c r="E244" s="94">
        <v>2557699</v>
      </c>
      <c r="F244" s="125">
        <f t="shared" si="3"/>
        <v>82.350564270781717</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1777022</v>
      </c>
      <c r="E247" s="97">
        <f>SUM(E248:E250)</f>
        <v>1210315</v>
      </c>
      <c r="F247" s="124">
        <f t="shared" si="3"/>
        <v>68.109173662453244</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920233</v>
      </c>
      <c r="E249" s="94">
        <v>873341</v>
      </c>
      <c r="F249" s="125">
        <f t="shared" si="3"/>
        <v>94.904334011060243</v>
      </c>
    </row>
    <row r="250" spans="1:6" s="3" customFormat="1" x14ac:dyDescent="0.2">
      <c r="A250" s="132" t="s">
        <v>1930</v>
      </c>
      <c r="B250" s="317" t="s">
        <v>2809</v>
      </c>
      <c r="C250" s="303">
        <v>239</v>
      </c>
      <c r="D250" s="94">
        <v>856789</v>
      </c>
      <c r="E250" s="94">
        <v>336974</v>
      </c>
      <c r="F250" s="125">
        <f t="shared" si="3"/>
        <v>39.329870014671059</v>
      </c>
    </row>
    <row r="251" spans="1:6" s="3" customFormat="1" x14ac:dyDescent="0.2">
      <c r="A251" s="132" t="s">
        <v>4283</v>
      </c>
      <c r="B251" s="317" t="s">
        <v>2810</v>
      </c>
      <c r="C251" s="303">
        <v>240</v>
      </c>
      <c r="D251" s="94">
        <v>1937326</v>
      </c>
      <c r="E251" s="94">
        <v>2393631</v>
      </c>
      <c r="F251" s="125">
        <f t="shared" si="3"/>
        <v>123.5533410484348</v>
      </c>
    </row>
    <row r="252" spans="1:6" s="3" customFormat="1" x14ac:dyDescent="0.2">
      <c r="A252" s="132" t="s">
        <v>2595</v>
      </c>
      <c r="B252" s="317" t="s">
        <v>1574</v>
      </c>
      <c r="C252" s="303">
        <v>241</v>
      </c>
      <c r="D252" s="94">
        <v>276052</v>
      </c>
      <c r="E252" s="94">
        <v>262620</v>
      </c>
      <c r="F252" s="125">
        <f t="shared" si="3"/>
        <v>95.134250068827612</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843574</v>
      </c>
      <c r="F255" s="124" t="str">
        <f t="shared" si="3"/>
        <v>-</v>
      </c>
    </row>
    <row r="256" spans="1:6" s="3" customFormat="1" x14ac:dyDescent="0.2">
      <c r="A256" s="319" t="s">
        <v>302</v>
      </c>
      <c r="B256" s="320" t="s">
        <v>303</v>
      </c>
      <c r="C256" s="306">
        <v>245</v>
      </c>
      <c r="D256" s="95"/>
      <c r="E256" s="95">
        <v>843574</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1082674</v>
      </c>
      <c r="E260" s="94">
        <v>2346485</v>
      </c>
      <c r="F260" s="125">
        <f t="shared" si="4"/>
        <v>216.73052091395934</v>
      </c>
    </row>
    <row r="261" spans="1:6" s="3" customFormat="1" x14ac:dyDescent="0.2">
      <c r="A261" s="132" t="s">
        <v>3171</v>
      </c>
      <c r="B261" s="314" t="s">
        <v>3173</v>
      </c>
      <c r="C261" s="303">
        <v>249</v>
      </c>
      <c r="D261" s="94">
        <v>1132949</v>
      </c>
      <c r="E261" s="94">
        <v>495295</v>
      </c>
      <c r="F261" s="125">
        <f t="shared" si="4"/>
        <v>43.717325316497039</v>
      </c>
    </row>
    <row r="262" spans="1:6" s="3" customFormat="1" x14ac:dyDescent="0.2">
      <c r="A262" s="132" t="s">
        <v>3174</v>
      </c>
      <c r="B262" s="314" t="s">
        <v>3175</v>
      </c>
      <c r="C262" s="303">
        <v>250</v>
      </c>
      <c r="D262" s="94">
        <v>7873</v>
      </c>
      <c r="E262" s="94">
        <v>10899</v>
      </c>
      <c r="F262" s="125">
        <f t="shared" si="4"/>
        <v>138.43515813539946</v>
      </c>
    </row>
    <row r="263" spans="1:6" s="3" customFormat="1" x14ac:dyDescent="0.2">
      <c r="A263" s="132" t="s">
        <v>3174</v>
      </c>
      <c r="B263" s="314" t="s">
        <v>3176</v>
      </c>
      <c r="C263" s="303">
        <v>251</v>
      </c>
      <c r="D263" s="94">
        <v>268179</v>
      </c>
      <c r="E263" s="94">
        <v>251721</v>
      </c>
      <c r="F263" s="125">
        <f t="shared" si="4"/>
        <v>93.863054154128406</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v>53167</v>
      </c>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58689</v>
      </c>
      <c r="E287" s="94">
        <v>492162</v>
      </c>
      <c r="F287" s="125">
        <f t="shared" si="4"/>
        <v>838.59326279200525</v>
      </c>
    </row>
    <row r="288" spans="1:6" s="3" customFormat="1" x14ac:dyDescent="0.2">
      <c r="A288" s="132" t="s">
        <v>3177</v>
      </c>
      <c r="B288" s="314" t="s">
        <v>3274</v>
      </c>
      <c r="C288" s="303">
        <v>276</v>
      </c>
      <c r="D288" s="94">
        <v>983467</v>
      </c>
      <c r="E288" s="94">
        <v>5109140</v>
      </c>
      <c r="F288" s="125">
        <f t="shared" si="4"/>
        <v>519.50294214244104</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929</v>
      </c>
      <c r="E290" s="94">
        <v>395815</v>
      </c>
      <c r="F290" s="125" t="str">
        <f t="shared" si="4"/>
        <v>&gt;&gt;100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v>38800</v>
      </c>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v>4166166</v>
      </c>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Marija Mrđen</v>
      </c>
      <c r="B325" s="291"/>
      <c r="D325" s="293"/>
      <c r="E325" s="293"/>
      <c r="F325" s="291"/>
      <c r="G325" s="307"/>
    </row>
    <row r="326" spans="1:7" s="292" customFormat="1" ht="15" customHeight="1" x14ac:dyDescent="0.2">
      <c r="A326" s="291" t="str">
        <f>IF(RefStr!H27="","Telefon za kontakt: _________________","Telefon za kontakt: " &amp; RefStr!H27)</f>
        <v>Telefon za kontakt: 021/303305</v>
      </c>
      <c r="B326" s="291"/>
      <c r="F326" s="291"/>
      <c r="G326" s="307"/>
    </row>
    <row r="327" spans="1:7" s="292" customFormat="1" ht="15" customHeight="1" x14ac:dyDescent="0.2">
      <c r="A327" s="291" t="str">
        <f>IF(RefStr!H33="","Odgovorna osoba: _____________________________","Odgovorna osoba: " &amp; RefStr!H33)</f>
        <v>Odgovorna osoba: izv.prof.dr.Nikša Jajac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35" sqref="E13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02348</v>
      </c>
      <c r="C4" s="429"/>
      <c r="D4" s="429"/>
      <c r="E4" s="430">
        <f>SUM(Skriveni!G1287:G1423)</f>
        <v>54954087.524999999</v>
      </c>
      <c r="F4" s="431"/>
    </row>
    <row r="5" spans="1:6" ht="15" customHeight="1" x14ac:dyDescent="0.2">
      <c r="B5" s="428" t="str">
        <f>"Naziv: "&amp;IF(RefStr!B10&lt;&gt;"",RefStr!B10,"_______________________________________")</f>
        <v>Naziv: SVEUČILIŠTE U SPLITU FAKULTET GRAĐEVINARSTVA,ARHITEKTURE I GEODEZIJE</v>
      </c>
      <c r="C5" s="429"/>
      <c r="D5" s="429"/>
      <c r="E5" s="432" t="s">
        <v>7</v>
      </c>
      <c r="F5" s="432"/>
    </row>
    <row r="6" spans="1:6" ht="15" customHeight="1" x14ac:dyDescent="0.2">
      <c r="A6" s="24"/>
      <c r="B6" s="426" t="str">
        <f xml:space="preserve"> "Razina: " &amp; RefStr!B16 &amp; ", Razdjel: " &amp; TEXT(INT(VALUE(RefStr!B20)), "000")</f>
        <v>Razina: 11, Razdjel: 080</v>
      </c>
      <c r="C6" s="427"/>
      <c r="D6" s="427"/>
      <c r="E6" s="427"/>
      <c r="F6" s="427"/>
    </row>
    <row r="7" spans="1:6" ht="15" customHeight="1" x14ac:dyDescent="0.2">
      <c r="A7" s="24"/>
      <c r="B7" s="426" t="str">
        <f>"Djelatnost: " &amp; RefStr!B18 &amp; " " &amp; RefStr!C18</f>
        <v xml:space="preserve">Djelatnost: 8542 Visoko obrazovanje </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37295271</v>
      </c>
      <c r="E121" s="97">
        <f>E122+E125+E128+E129+SUM(E132:E135)</f>
        <v>42407223</v>
      </c>
      <c r="F121" s="125">
        <f t="shared" si="1"/>
        <v>113.70670292220157</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27315435</v>
      </c>
      <c r="E129" s="97">
        <f>SUM(E130:E131)</f>
        <v>28835727</v>
      </c>
      <c r="F129" s="125">
        <f t="shared" si="1"/>
        <v>105.56568841023399</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v>27315435</v>
      </c>
      <c r="E131" s="94">
        <v>28835727</v>
      </c>
      <c r="F131" s="125">
        <f t="shared" si="1"/>
        <v>105.56568841023399</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v>9979836</v>
      </c>
      <c r="E134" s="94">
        <v>13571496</v>
      </c>
      <c r="F134" s="125">
        <f t="shared" si="1"/>
        <v>135.98916855948335</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37295271</v>
      </c>
      <c r="E148" s="107">
        <f>E12+E29+E35+E42+E82+E89+E96+E114+E121+E136</f>
        <v>42407223</v>
      </c>
      <c r="F148" s="126">
        <f t="shared" si="2"/>
        <v>113.70670292220157</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Marija Mrđen</v>
      </c>
      <c r="B151" s="291"/>
      <c r="D151" s="293"/>
      <c r="E151" s="293"/>
      <c r="F151" s="291"/>
      <c r="G151" s="307"/>
    </row>
    <row r="152" spans="1:7" s="292" customFormat="1" ht="15" customHeight="1" x14ac:dyDescent="0.2">
      <c r="A152" s="291" t="str">
        <f>IF(RefStr!H27="","Telefon za kontakt: _________________","Telefon za kontakt: " &amp; RefStr!H27)</f>
        <v>Telefon za kontakt: 021/303305</v>
      </c>
      <c r="B152" s="291"/>
      <c r="E152" s="291"/>
      <c r="F152" s="291"/>
      <c r="G152" s="307"/>
    </row>
    <row r="153" spans="1:7" s="292" customFormat="1" ht="15" customHeight="1" x14ac:dyDescent="0.2">
      <c r="A153" s="291" t="str">
        <f>IF(RefStr!H33="","Odgovorna osoba: _____________________________","Odgovorna osoba: " &amp; RefStr!H33)</f>
        <v>Odgovorna osoba: izv.prof.dr.Nikša Jajac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02348</v>
      </c>
      <c r="C4" s="450"/>
      <c r="D4" s="430">
        <f>SUM(Skriveni!G1424:G1467)</f>
        <v>1535.9469999999999</v>
      </c>
      <c r="E4" s="431"/>
    </row>
    <row r="5" spans="1:6" ht="15" customHeight="1" x14ac:dyDescent="0.2">
      <c r="B5" s="428" t="str">
        <f>"Naziv: "&amp;IF(RefStr!B10&lt;&gt;"",RefStr!B10,"_______________________________________")</f>
        <v>Naziv: SVEUČILIŠTE U SPLITU FAKULTET GRAĐEVINARSTVA,ARHITEKTURE I GEODEZIJE</v>
      </c>
      <c r="C5" s="450"/>
      <c r="D5" s="432" t="s">
        <v>7</v>
      </c>
      <c r="E5" s="432"/>
    </row>
    <row r="6" spans="1:6" ht="15" customHeight="1" x14ac:dyDescent="0.2">
      <c r="A6" s="24"/>
      <c r="B6" s="426" t="str">
        <f xml:space="preserve"> "Razina: " &amp; RefStr!B16 &amp; ", Razdjel: " &amp; TEXT(INT(VALUE(RefStr!B20)), "000")</f>
        <v>Razina: 11, Razdjel: 080</v>
      </c>
      <c r="C6" s="427"/>
      <c r="D6" s="427"/>
      <c r="E6" s="427"/>
      <c r="F6" s="427"/>
    </row>
    <row r="7" spans="1:6" ht="15" customHeight="1" x14ac:dyDescent="0.2">
      <c r="A7" s="24"/>
      <c r="B7" s="426" t="str">
        <f>"Djelatnost: " &amp; RefStr!B18 &amp; " " &amp; RefStr!C18</f>
        <v xml:space="preserve">Djelatnost: 8542 Visoko obrazovanje </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26033</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26033</v>
      </c>
      <c r="E29" s="134">
        <f>E30+E37</f>
        <v>0</v>
      </c>
    </row>
    <row r="30" spans="1:5" s="3" customFormat="1" ht="14.1" customHeight="1" x14ac:dyDescent="0.2">
      <c r="A30" s="301" t="s">
        <v>1215</v>
      </c>
      <c r="B30" s="302" t="s">
        <v>3068</v>
      </c>
      <c r="C30" s="303">
        <v>19</v>
      </c>
      <c r="D30" s="97">
        <f>SUM(D31:D36)</f>
        <v>26033</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26033</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Marija Mrđen</v>
      </c>
      <c r="B59" s="291"/>
      <c r="D59" s="293"/>
      <c r="E59" s="293"/>
      <c r="F59" s="291"/>
      <c r="G59" s="307"/>
    </row>
    <row r="60" spans="1:7" s="292" customFormat="1" ht="15" customHeight="1" x14ac:dyDescent="0.2">
      <c r="A60" s="291" t="str">
        <f>IF(RefStr!H27="","Telefon za kontakt: _________________","Telefon za kontakt: " &amp; RefStr!H27)</f>
        <v>Telefon za kontakt: 021/303305</v>
      </c>
      <c r="B60" s="291"/>
      <c r="F60" s="291"/>
      <c r="G60" s="307"/>
    </row>
    <row r="61" spans="1:7" s="292" customFormat="1" ht="15" customHeight="1" x14ac:dyDescent="0.2">
      <c r="A61" s="291" t="str">
        <f>IF(RefStr!H33="","Odgovorna osoba: _____________________________","Odgovorna osoba: " &amp; RefStr!H33)</f>
        <v>Odgovorna osoba: izv.prof.dr.Nikša Jajac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3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02348</v>
      </c>
      <c r="C4" s="430">
        <f>SUM(Skriveni!G1468:G1561)</f>
        <v>4433252.8789999997</v>
      </c>
      <c r="D4" s="431"/>
    </row>
    <row r="5" spans="1:5" s="23" customFormat="1" ht="15" customHeight="1" x14ac:dyDescent="0.2">
      <c r="B5" s="98" t="str">
        <f>"Naziv: "&amp;IF(RefStr!B10&lt;&gt;"",RefStr!B10,"_______________________________________")</f>
        <v>Naziv: SVEUČILIŠTE U SPLITU FAKULTET GRAĐEVINARSTVA,ARHITEKTURE I GEODEZIJE</v>
      </c>
      <c r="C5" s="432" t="s">
        <v>7</v>
      </c>
      <c r="D5" s="432"/>
    </row>
    <row r="6" spans="1:5" s="23" customFormat="1" ht="15" customHeight="1" x14ac:dyDescent="0.2">
      <c r="A6" s="24"/>
      <c r="B6" s="426" t="str">
        <f xml:space="preserve"> "Razina: " &amp; RefStr!B16 &amp; ", Razdjel: " &amp; TEXT(INT(VALUE(RefStr!B20)), "000")</f>
        <v>Razina: 11, Razdjel: 080</v>
      </c>
      <c r="C6" s="457"/>
      <c r="D6" s="457"/>
      <c r="E6" s="285"/>
    </row>
    <row r="7" spans="1:5" s="23" customFormat="1" ht="15" customHeight="1" x14ac:dyDescent="0.2">
      <c r="A7" s="24"/>
      <c r="B7" s="426" t="str">
        <f>"Djelatnost: " &amp; RefStr!B18 &amp; " " &amp; RefStr!C18</f>
        <v xml:space="preserve">Djelatnost: 8542 Visoko obrazovanje </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1043085</v>
      </c>
    </row>
    <row r="13" spans="1:5" s="2" customFormat="1" x14ac:dyDescent="0.2">
      <c r="A13" s="270"/>
      <c r="B13" s="271" t="s">
        <v>2062</v>
      </c>
      <c r="C13" s="264">
        <v>2</v>
      </c>
      <c r="D13" s="140">
        <f>D14+D15+D23+D24</f>
        <v>46816161</v>
      </c>
    </row>
    <row r="14" spans="1:5" s="2" customFormat="1" x14ac:dyDescent="0.2">
      <c r="A14" s="270"/>
      <c r="B14" s="271" t="s">
        <v>4041</v>
      </c>
      <c r="C14" s="264">
        <v>3</v>
      </c>
      <c r="D14" s="141">
        <v>1543803</v>
      </c>
    </row>
    <row r="15" spans="1:5" s="2" customFormat="1" x14ac:dyDescent="0.2">
      <c r="A15" s="270" t="s">
        <v>1181</v>
      </c>
      <c r="B15" s="271" t="s">
        <v>3078</v>
      </c>
      <c r="C15" s="264">
        <v>4</v>
      </c>
      <c r="D15" s="140">
        <f>SUM(D16:D22)</f>
        <v>44395673</v>
      </c>
    </row>
    <row r="16" spans="1:5" s="2" customFormat="1" x14ac:dyDescent="0.2">
      <c r="A16" s="272" t="s">
        <v>1182</v>
      </c>
      <c r="B16" s="273" t="s">
        <v>1183</v>
      </c>
      <c r="C16" s="264">
        <v>5</v>
      </c>
      <c r="D16" s="141">
        <v>26126392</v>
      </c>
    </row>
    <row r="17" spans="1:4" s="2" customFormat="1" x14ac:dyDescent="0.2">
      <c r="A17" s="272" t="s">
        <v>1184</v>
      </c>
      <c r="B17" s="273" t="s">
        <v>1185</v>
      </c>
      <c r="C17" s="264">
        <v>6</v>
      </c>
      <c r="D17" s="141">
        <v>13982631</v>
      </c>
    </row>
    <row r="18" spans="1:4" s="2" customFormat="1" x14ac:dyDescent="0.2">
      <c r="A18" s="272" t="s">
        <v>1186</v>
      </c>
      <c r="B18" s="273" t="s">
        <v>1187</v>
      </c>
      <c r="C18" s="264">
        <v>7</v>
      </c>
      <c r="D18" s="141">
        <v>73013</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4213637</v>
      </c>
    </row>
    <row r="23" spans="1:4" s="2" customFormat="1" x14ac:dyDescent="0.2">
      <c r="A23" s="270" t="s">
        <v>3033</v>
      </c>
      <c r="B23" s="271" t="s">
        <v>3034</v>
      </c>
      <c r="C23" s="264">
        <v>12</v>
      </c>
      <c r="D23" s="141">
        <v>876685</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41862129</v>
      </c>
    </row>
    <row r="31" spans="1:4" s="2" customFormat="1" x14ac:dyDescent="0.2">
      <c r="A31" s="272"/>
      <c r="B31" s="271" t="s">
        <v>4041</v>
      </c>
      <c r="C31" s="264">
        <v>20</v>
      </c>
      <c r="D31" s="141">
        <v>922386</v>
      </c>
    </row>
    <row r="32" spans="1:4" s="2" customFormat="1" x14ac:dyDescent="0.2">
      <c r="A32" s="270" t="s">
        <v>1181</v>
      </c>
      <c r="B32" s="271" t="s">
        <v>3081</v>
      </c>
      <c r="C32" s="264">
        <v>21</v>
      </c>
      <c r="D32" s="140">
        <f>SUM(D33:D39)</f>
        <v>40457944</v>
      </c>
    </row>
    <row r="33" spans="1:4" s="2" customFormat="1" x14ac:dyDescent="0.2">
      <c r="A33" s="272" t="s">
        <v>1182</v>
      </c>
      <c r="B33" s="273" t="s">
        <v>1183</v>
      </c>
      <c r="C33" s="264">
        <v>22</v>
      </c>
      <c r="D33" s="141">
        <v>26126392</v>
      </c>
    </row>
    <row r="34" spans="1:4" s="2" customFormat="1" x14ac:dyDescent="0.2">
      <c r="A34" s="272" t="s">
        <v>1184</v>
      </c>
      <c r="B34" s="273" t="s">
        <v>1185</v>
      </c>
      <c r="C34" s="264">
        <v>23</v>
      </c>
      <c r="D34" s="141">
        <v>14035563</v>
      </c>
    </row>
    <row r="35" spans="1:4" s="2" customFormat="1" x14ac:dyDescent="0.2">
      <c r="A35" s="272" t="s">
        <v>1186</v>
      </c>
      <c r="B35" s="273" t="s">
        <v>1187</v>
      </c>
      <c r="C35" s="264">
        <v>24</v>
      </c>
      <c r="D35" s="141">
        <v>71850</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224139</v>
      </c>
    </row>
    <row r="40" spans="1:4" s="2" customFormat="1" x14ac:dyDescent="0.2">
      <c r="A40" s="275" t="s">
        <v>3033</v>
      </c>
      <c r="B40" s="271" t="s">
        <v>3034</v>
      </c>
      <c r="C40" s="264">
        <v>29</v>
      </c>
      <c r="D40" s="141">
        <v>481799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5997117</v>
      </c>
    </row>
    <row r="48" spans="1:4" s="2" customFormat="1" x14ac:dyDescent="0.2">
      <c r="A48" s="278"/>
      <c r="B48" s="271" t="s">
        <v>3084</v>
      </c>
      <c r="C48" s="264">
        <v>37</v>
      </c>
      <c r="D48" s="140">
        <f>D49+D54+D90+D95</f>
        <v>492162</v>
      </c>
    </row>
    <row r="49" spans="1:4" s="2" customFormat="1" x14ac:dyDescent="0.2">
      <c r="A49" s="276"/>
      <c r="B49" s="271" t="s">
        <v>3085</v>
      </c>
      <c r="C49" s="264">
        <v>38</v>
      </c>
      <c r="D49" s="140">
        <f>SUM(D50:D53)</f>
        <v>1048</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v>1048</v>
      </c>
    </row>
    <row r="54" spans="1:4" s="2" customFormat="1" x14ac:dyDescent="0.2">
      <c r="A54" s="270" t="s">
        <v>1181</v>
      </c>
      <c r="B54" s="271" t="s">
        <v>3086</v>
      </c>
      <c r="C54" s="264">
        <v>43</v>
      </c>
      <c r="D54" s="140">
        <f>D55+D60+D65+D70+D75+D80+D85</f>
        <v>491114</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491114</v>
      </c>
    </row>
    <row r="61" spans="1:4" s="2" customFormat="1" x14ac:dyDescent="0.2">
      <c r="A61" s="272"/>
      <c r="B61" s="273" t="s">
        <v>1568</v>
      </c>
      <c r="C61" s="264">
        <v>50</v>
      </c>
      <c r="D61" s="141">
        <v>491114</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5504955</v>
      </c>
    </row>
    <row r="102" spans="1:5" s="2" customFormat="1" x14ac:dyDescent="0.2">
      <c r="A102" s="272"/>
      <c r="B102" s="280" t="s">
        <v>4041</v>
      </c>
      <c r="C102" s="264">
        <v>91</v>
      </c>
      <c r="D102" s="141">
        <v>4787583</v>
      </c>
    </row>
    <row r="103" spans="1:5" s="2" customFormat="1" x14ac:dyDescent="0.2">
      <c r="A103" s="272" t="s">
        <v>1181</v>
      </c>
      <c r="B103" s="280" t="s">
        <v>1365</v>
      </c>
      <c r="C103" s="264">
        <v>92</v>
      </c>
      <c r="D103" s="141">
        <v>321557</v>
      </c>
    </row>
    <row r="104" spans="1:5" s="2" customFormat="1" x14ac:dyDescent="0.2">
      <c r="A104" s="272" t="s">
        <v>3033</v>
      </c>
      <c r="B104" s="280" t="s">
        <v>3034</v>
      </c>
      <c r="C104" s="264">
        <v>93</v>
      </c>
      <c r="D104" s="141">
        <v>395815</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Marija Mrđen</v>
      </c>
      <c r="B109" s="291"/>
      <c r="C109" s="293"/>
      <c r="D109" s="293"/>
      <c r="E109" s="291"/>
    </row>
    <row r="110" spans="1:5" s="292" customFormat="1" ht="15" customHeight="1" x14ac:dyDescent="0.2">
      <c r="A110" s="291" t="str">
        <f>IF(RefStr!H27="","Telefon za kontakt: _________________","Telefon za kontakt: " &amp; RefStr!H27)</f>
        <v>Telefon za kontakt: 021/303305</v>
      </c>
      <c r="B110" s="291"/>
      <c r="E110" s="291"/>
    </row>
    <row r="111" spans="1:5" s="292" customFormat="1" ht="15" customHeight="1" x14ac:dyDescent="0.2">
      <c r="A111" s="291" t="str">
        <f>IF(RefStr!H33="","Odgovorna osoba: _____________________________","Odgovorna osoba: " &amp; RefStr!H33)</f>
        <v>Odgovorna osoba: izv.prof.dr.Nikša Jajac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2348</v>
      </c>
      <c r="P3" s="239">
        <f>RefStr!B20</f>
        <v>80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2019-01-30T12:01:39Z</cp:lastPrinted>
  <dcterms:created xsi:type="dcterms:W3CDTF">2001-11-21T09:32:18Z</dcterms:created>
  <dcterms:modified xsi:type="dcterms:W3CDTF">2019-01-30T12:02:35Z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